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parce\Work\Template\Information for NSAs\"/>
    </mc:Choice>
  </mc:AlternateContent>
  <bookViews>
    <workbookView xWindow="0" yWindow="0" windowWidth="19200" windowHeight="6470" tabRatio="795"/>
  </bookViews>
  <sheets>
    <sheet name="Information" sheetId="38" r:id="rId1"/>
    <sheet name="T1" sheetId="2" r:id="rId2"/>
    <sheet name="T1 ANSP" sheetId="12" r:id="rId3"/>
    <sheet name="T1 MET" sheetId="11" r:id="rId4"/>
    <sheet name="T1 NSA" sheetId="10" r:id="rId5"/>
    <sheet name="T2" sheetId="24" r:id="rId6"/>
    <sheet name="T2 ANSP" sheetId="27" r:id="rId7"/>
    <sheet name="T2 MET" sheetId="21" r:id="rId8"/>
    <sheet name="T2 NSA" sheetId="23" r:id="rId9"/>
    <sheet name="T3" sheetId="37" r:id="rId10"/>
    <sheet name="T3 ANSP" sheetId="34" r:id="rId11"/>
    <sheet name="T3 MET" sheetId="35" r:id="rId12"/>
    <sheet name="T3 NSA" sheetId="36" r:id="rId13"/>
    <sheet name="T4 " sheetId="8" r:id="rId14"/>
  </sheets>
  <definedNames>
    <definedName name="_xlnm._FilterDatabase" localSheetId="9" hidden="1">'T3'!$A$8:$J$165</definedName>
    <definedName name="_xlnm._FilterDatabase" localSheetId="10" hidden="1">'T3 ANSP'!$A$8:$J$165</definedName>
    <definedName name="_xlnm._FilterDatabase" localSheetId="11" hidden="1">'T3 MET'!$A$8:$J$165</definedName>
    <definedName name="_xlnm._FilterDatabase" localSheetId="12" hidden="1">'T3 NSA'!$A$8:$J$165</definedName>
    <definedName name="EV__LASTREFTIME__" hidden="1">39363.6565856481</definedName>
    <definedName name="_xlnm.Print_Area" localSheetId="1">'T1'!$A$1:$O$77</definedName>
    <definedName name="_xlnm.Print_Area" localSheetId="2">'T1 ANSP'!$A$1:$U$80</definedName>
    <definedName name="_xlnm.Print_Area" localSheetId="3">'T1 MET'!$A$1:$U$79</definedName>
    <definedName name="_xlnm.Print_Area" localSheetId="4">'T1 NSA'!$A$1:$U$79</definedName>
    <definedName name="_xlnm.Print_Area" localSheetId="5">'T2'!$A$1:$G$99</definedName>
    <definedName name="_xlnm.Print_Area" localSheetId="6">'T2 ANSP'!$A$1:$G$99</definedName>
    <definedName name="_xlnm.Print_Area" localSheetId="7">'T2 MET'!$A$1:$G$99</definedName>
    <definedName name="_xlnm.Print_Area" localSheetId="8">'T2 NSA'!$A$1:$G$99</definedName>
    <definedName name="_xlnm.Print_Area" localSheetId="9">'T3'!$C$1:$J$178</definedName>
    <definedName name="_xlnm.Print_Area" localSheetId="10">'T3 ANSP'!$C$1:$J$178</definedName>
    <definedName name="_xlnm.Print_Area" localSheetId="11">'T3 MET'!$C$1:$J$178</definedName>
    <definedName name="_xlnm.Print_Area" localSheetId="12">'T3 NSA'!$C$1:$J$178</definedName>
    <definedName name="_xlnm.Print_Area" localSheetId="13">'T4 '!$A$1:$R$124</definedName>
    <definedName name="SAPBEXdnldView" hidden="1">"D3P6O4JMXIHFGVEM2GX1TIU40"</definedName>
    <definedName name="SAPBEXsysID" hidden="1">"BWP"</definedName>
  </definedNames>
  <calcPr calcId="162913"/>
</workbook>
</file>

<file path=xl/calcChain.xml><?xml version="1.0" encoding="utf-8"?>
<calcChain xmlns="http://schemas.openxmlformats.org/spreadsheetml/2006/main">
  <c r="K69" i="11" l="1"/>
  <c r="Q69" i="11"/>
  <c r="Q69" i="10"/>
  <c r="Q67" i="10"/>
  <c r="Q67" i="11"/>
  <c r="S71" i="10"/>
  <c r="R71" i="10"/>
  <c r="Q71" i="10"/>
  <c r="O71" i="10"/>
  <c r="N71" i="10"/>
  <c r="M71" i="10"/>
  <c r="L71" i="10"/>
  <c r="K71" i="10"/>
  <c r="J71" i="10"/>
  <c r="I71" i="10"/>
  <c r="H71" i="10"/>
  <c r="G71" i="10"/>
  <c r="F71" i="10"/>
  <c r="E71" i="10"/>
  <c r="D71" i="10"/>
  <c r="S71" i="11"/>
  <c r="R71" i="11"/>
  <c r="Q71" i="11"/>
  <c r="O71" i="11"/>
  <c r="N71" i="11"/>
  <c r="M71" i="11"/>
  <c r="L71" i="11"/>
  <c r="K71" i="11"/>
  <c r="J71" i="11"/>
  <c r="I71" i="11"/>
  <c r="H71" i="11"/>
  <c r="G71" i="11"/>
  <c r="F71" i="11"/>
  <c r="E71" i="11"/>
  <c r="D71" i="11"/>
  <c r="S71" i="12"/>
  <c r="R71" i="12"/>
  <c r="Q71" i="12"/>
  <c r="O71" i="12"/>
  <c r="N71" i="12"/>
  <c r="M71" i="12"/>
  <c r="L71" i="12"/>
  <c r="K71" i="12"/>
  <c r="J71" i="12"/>
  <c r="I71" i="12"/>
  <c r="H71" i="12"/>
  <c r="G71" i="12"/>
  <c r="F71" i="12"/>
  <c r="E71" i="12"/>
  <c r="D71" i="12"/>
  <c r="K71" i="2"/>
  <c r="K67" i="10"/>
  <c r="K69" i="10"/>
  <c r="K67" i="11"/>
  <c r="K67" i="12"/>
  <c r="K69" i="2"/>
  <c r="K70" i="2"/>
  <c r="D45" i="23"/>
  <c r="D45" i="21"/>
  <c r="D45" i="27"/>
  <c r="G89" i="21" l="1"/>
  <c r="F89" i="21"/>
  <c r="D171" i="36"/>
  <c r="I171" i="36" s="1"/>
  <c r="I172" i="36" s="1"/>
  <c r="G89" i="23" s="1"/>
  <c r="D170" i="36"/>
  <c r="H170" i="36" s="1"/>
  <c r="H172" i="36" s="1"/>
  <c r="F89" i="23" s="1"/>
  <c r="D171" i="35"/>
  <c r="I171" i="35" s="1"/>
  <c r="I172" i="35" s="1"/>
  <c r="D170" i="35"/>
  <c r="H170" i="35" s="1"/>
  <c r="H172" i="35" s="1"/>
  <c r="D171" i="34"/>
  <c r="I171" i="34" s="1"/>
  <c r="I172" i="34" s="1"/>
  <c r="G89" i="27" s="1"/>
  <c r="D170" i="34"/>
  <c r="D169" i="34"/>
  <c r="G169" i="34" s="1"/>
  <c r="G172" i="34" s="1"/>
  <c r="E89" i="27" s="1"/>
  <c r="D168" i="34"/>
  <c r="F168" i="34" s="1"/>
  <c r="F172" i="34" s="1"/>
  <c r="F175" i="34" s="1"/>
  <c r="D167" i="34"/>
  <c r="C5" i="36"/>
  <c r="C4" i="36"/>
  <c r="C3" i="36"/>
  <c r="C5" i="35"/>
  <c r="C4" i="35"/>
  <c r="C3" i="35"/>
  <c r="C5" i="34"/>
  <c r="C4" i="34"/>
  <c r="C3" i="34"/>
  <c r="C5" i="37"/>
  <c r="C4" i="37"/>
  <c r="C3" i="37"/>
  <c r="J172" i="36"/>
  <c r="J172" i="35"/>
  <c r="H170" i="34"/>
  <c r="H172" i="34" s="1"/>
  <c r="F89" i="27" s="1"/>
  <c r="J172" i="34"/>
  <c r="D89" i="27" l="1"/>
  <c r="D172" i="34"/>
  <c r="E167" i="34"/>
  <c r="E172" i="34" s="1"/>
  <c r="C89" i="27" l="1"/>
  <c r="G94" i="24" l="1"/>
  <c r="F94" i="24"/>
  <c r="E94" i="24"/>
  <c r="D94" i="24"/>
  <c r="C94" i="24"/>
  <c r="E71" i="8" l="1"/>
  <c r="E72" i="8"/>
  <c r="E70" i="8"/>
  <c r="E69" i="8"/>
  <c r="D11" i="8"/>
  <c r="D10" i="8"/>
  <c r="D9" i="8"/>
  <c r="F11" i="8"/>
  <c r="F10" i="8"/>
  <c r="F9" i="8"/>
  <c r="S41" i="11" l="1"/>
  <c r="R41" i="11"/>
  <c r="Q41" i="11"/>
  <c r="O41" i="11"/>
  <c r="N41" i="11"/>
  <c r="M41" i="11"/>
  <c r="L41" i="11"/>
  <c r="K41" i="11"/>
  <c r="J41" i="11"/>
  <c r="I41" i="11"/>
  <c r="H41" i="11"/>
  <c r="G41" i="11"/>
  <c r="F41" i="11"/>
  <c r="E41" i="11"/>
  <c r="D41" i="11"/>
  <c r="C41" i="11"/>
  <c r="S39" i="11"/>
  <c r="R39" i="11"/>
  <c r="Q39" i="11"/>
  <c r="O39" i="11"/>
  <c r="N39" i="11"/>
  <c r="M39" i="11"/>
  <c r="L39" i="11"/>
  <c r="K39" i="11"/>
  <c r="J39" i="11"/>
  <c r="I39" i="11"/>
  <c r="H39" i="11"/>
  <c r="G39" i="11"/>
  <c r="F39" i="11"/>
  <c r="E39" i="11"/>
  <c r="D39" i="11"/>
  <c r="C39" i="11"/>
  <c r="S32" i="10"/>
  <c r="R32" i="10"/>
  <c r="Q32" i="10"/>
  <c r="O32" i="10"/>
  <c r="N32" i="10"/>
  <c r="M32" i="10"/>
  <c r="L32" i="10"/>
  <c r="K32" i="10"/>
  <c r="J32" i="10"/>
  <c r="I32" i="10"/>
  <c r="H32" i="10"/>
  <c r="G32" i="10"/>
  <c r="F32" i="10"/>
  <c r="E32" i="10"/>
  <c r="D32" i="10"/>
  <c r="S19" i="10"/>
  <c r="R19" i="10"/>
  <c r="Q19" i="10"/>
  <c r="O19" i="10"/>
  <c r="N19" i="10"/>
  <c r="M19" i="10"/>
  <c r="L19" i="10"/>
  <c r="K19" i="10"/>
  <c r="J19" i="10"/>
  <c r="I19" i="10"/>
  <c r="H19" i="10"/>
  <c r="G19" i="10"/>
  <c r="F19" i="10"/>
  <c r="E19" i="10"/>
  <c r="D19" i="10"/>
  <c r="H123" i="8" l="1"/>
  <c r="I123" i="8"/>
  <c r="J123" i="8"/>
  <c r="K123" i="8"/>
  <c r="L123" i="8"/>
  <c r="M123" i="8"/>
  <c r="N123" i="8"/>
  <c r="O123" i="8"/>
  <c r="P123" i="8"/>
  <c r="Q123" i="8"/>
  <c r="G123" i="8"/>
  <c r="C123" i="8"/>
  <c r="R62" i="8"/>
  <c r="Q62" i="8"/>
  <c r="P62" i="8"/>
  <c r="O62" i="8"/>
  <c r="N62" i="8"/>
  <c r="M62" i="8"/>
  <c r="L62" i="8"/>
  <c r="K62" i="8"/>
  <c r="J62" i="8"/>
  <c r="I62" i="8"/>
  <c r="H62" i="8"/>
  <c r="E62" i="8"/>
  <c r="C62" i="8"/>
  <c r="R69" i="8"/>
  <c r="R123" i="8" s="1"/>
  <c r="E123" i="8" l="1"/>
  <c r="F8" i="8"/>
  <c r="F62" i="8" s="1"/>
  <c r="D8" i="8"/>
  <c r="D62" i="8" s="1"/>
  <c r="G85" i="23" l="1"/>
  <c r="F85" i="23"/>
  <c r="E85" i="23"/>
  <c r="D85" i="23"/>
  <c r="G83" i="23"/>
  <c r="F83" i="23"/>
  <c r="E83" i="23"/>
  <c r="D83" i="23"/>
  <c r="G83" i="21"/>
  <c r="F83" i="21"/>
  <c r="E83" i="21"/>
  <c r="D83" i="21"/>
  <c r="C83" i="21"/>
  <c r="C85" i="23"/>
  <c r="C83" i="23"/>
  <c r="J17" i="36"/>
  <c r="I17" i="36"/>
  <c r="H17" i="36"/>
  <c r="G17" i="36"/>
  <c r="S68" i="10"/>
  <c r="R68" i="10"/>
  <c r="Q68" i="10"/>
  <c r="S68" i="11"/>
  <c r="R68" i="11"/>
  <c r="Q68" i="11"/>
  <c r="O68" i="11"/>
  <c r="N68" i="11"/>
  <c r="I164" i="37"/>
  <c r="H164" i="37"/>
  <c r="G164" i="37"/>
  <c r="F164" i="37"/>
  <c r="E164" i="37"/>
  <c r="I163" i="37"/>
  <c r="H163" i="37"/>
  <c r="G163" i="37"/>
  <c r="F163" i="37"/>
  <c r="E163" i="37"/>
  <c r="I162" i="37"/>
  <c r="H162" i="37"/>
  <c r="G162" i="37"/>
  <c r="F162" i="37"/>
  <c r="E162" i="37"/>
  <c r="I161" i="37"/>
  <c r="H161" i="37"/>
  <c r="G161" i="37"/>
  <c r="F161" i="37"/>
  <c r="E161" i="37"/>
  <c r="I160" i="37"/>
  <c r="H160" i="37"/>
  <c r="G160" i="37"/>
  <c r="F160" i="37"/>
  <c r="E160" i="37"/>
  <c r="J158" i="37"/>
  <c r="I158" i="37"/>
  <c r="H158" i="37"/>
  <c r="G158" i="37"/>
  <c r="F158" i="37"/>
  <c r="E158" i="37"/>
  <c r="D158" i="37"/>
  <c r="J157" i="37"/>
  <c r="I157" i="37"/>
  <c r="H157" i="37"/>
  <c r="G157" i="37"/>
  <c r="F157" i="37"/>
  <c r="E157" i="37"/>
  <c r="D157" i="37"/>
  <c r="J156" i="37"/>
  <c r="I156" i="37"/>
  <c r="H156" i="37"/>
  <c r="G156" i="37"/>
  <c r="F156" i="37"/>
  <c r="E156" i="37"/>
  <c r="D156" i="37"/>
  <c r="J155" i="37"/>
  <c r="I155" i="37"/>
  <c r="H155" i="37"/>
  <c r="G155" i="37"/>
  <c r="F155" i="37"/>
  <c r="E155" i="37"/>
  <c r="D155" i="37"/>
  <c r="J154" i="37"/>
  <c r="I154" i="37"/>
  <c r="H154" i="37"/>
  <c r="G154" i="37"/>
  <c r="F154" i="37"/>
  <c r="E154" i="37"/>
  <c r="D154" i="37"/>
  <c r="J153" i="37"/>
  <c r="I153" i="37"/>
  <c r="H153" i="37"/>
  <c r="G153" i="37"/>
  <c r="F153" i="37"/>
  <c r="E153" i="37"/>
  <c r="D153" i="37"/>
  <c r="J152" i="37"/>
  <c r="I152" i="37"/>
  <c r="H152" i="37"/>
  <c r="G152" i="37"/>
  <c r="F152" i="37"/>
  <c r="E152" i="37"/>
  <c r="D152" i="37"/>
  <c r="J151" i="37"/>
  <c r="I151" i="37"/>
  <c r="H151" i="37"/>
  <c r="G151" i="37"/>
  <c r="F151" i="37"/>
  <c r="E151" i="37"/>
  <c r="D151" i="37"/>
  <c r="J150" i="37"/>
  <c r="I150" i="37"/>
  <c r="H150" i="37"/>
  <c r="G150" i="37"/>
  <c r="F150" i="37"/>
  <c r="E150" i="37"/>
  <c r="D150" i="37"/>
  <c r="J149" i="37"/>
  <c r="I149" i="37"/>
  <c r="H149" i="37"/>
  <c r="G149" i="37"/>
  <c r="F149" i="37"/>
  <c r="E149" i="37"/>
  <c r="D149" i="37"/>
  <c r="I146" i="37"/>
  <c r="H146" i="37"/>
  <c r="G146" i="37"/>
  <c r="F146" i="37"/>
  <c r="E146" i="37"/>
  <c r="I145" i="37"/>
  <c r="H145" i="37"/>
  <c r="G145" i="37"/>
  <c r="F145" i="37"/>
  <c r="E145" i="37"/>
  <c r="J144" i="37"/>
  <c r="H144" i="37"/>
  <c r="G144" i="37"/>
  <c r="F144" i="37"/>
  <c r="E144" i="37"/>
  <c r="J143" i="37"/>
  <c r="I143" i="37"/>
  <c r="G143" i="37"/>
  <c r="F143" i="37"/>
  <c r="E143" i="37"/>
  <c r="J142" i="37"/>
  <c r="I142" i="37"/>
  <c r="H142" i="37"/>
  <c r="G142" i="37"/>
  <c r="F142" i="37"/>
  <c r="I140" i="37"/>
  <c r="H140" i="37"/>
  <c r="G140" i="37"/>
  <c r="F140" i="37"/>
  <c r="E140" i="37"/>
  <c r="D140" i="37"/>
  <c r="I139" i="37"/>
  <c r="H139" i="37"/>
  <c r="G139" i="37"/>
  <c r="F139" i="37"/>
  <c r="E139" i="37"/>
  <c r="D139" i="37"/>
  <c r="I138" i="37"/>
  <c r="H138" i="37"/>
  <c r="G138" i="37"/>
  <c r="F138" i="37"/>
  <c r="E138" i="37"/>
  <c r="D138" i="37"/>
  <c r="I135" i="37"/>
  <c r="H135" i="37"/>
  <c r="G135" i="37"/>
  <c r="F135" i="37"/>
  <c r="E135" i="37"/>
  <c r="I134" i="37"/>
  <c r="H134" i="37"/>
  <c r="G134" i="37"/>
  <c r="F134" i="37"/>
  <c r="E134" i="37"/>
  <c r="I133" i="37"/>
  <c r="H133" i="37"/>
  <c r="G133" i="37"/>
  <c r="F133" i="37"/>
  <c r="E133" i="37"/>
  <c r="I132" i="37"/>
  <c r="H132" i="37"/>
  <c r="G132" i="37"/>
  <c r="F132" i="37"/>
  <c r="E132" i="37"/>
  <c r="I131" i="37"/>
  <c r="H131" i="37"/>
  <c r="G131" i="37"/>
  <c r="F131" i="37"/>
  <c r="E131" i="37"/>
  <c r="I129" i="37"/>
  <c r="H129" i="37"/>
  <c r="G129" i="37"/>
  <c r="F129" i="37"/>
  <c r="E129" i="37"/>
  <c r="D129" i="37"/>
  <c r="I128" i="37"/>
  <c r="H128" i="37"/>
  <c r="G128" i="37"/>
  <c r="F128" i="37"/>
  <c r="E128" i="37"/>
  <c r="D128" i="37"/>
  <c r="I127" i="37"/>
  <c r="H127" i="37"/>
  <c r="G127" i="37"/>
  <c r="F127" i="37"/>
  <c r="E127" i="37"/>
  <c r="D127" i="37"/>
  <c r="I124" i="37"/>
  <c r="H124" i="37"/>
  <c r="G124" i="37"/>
  <c r="F124" i="37"/>
  <c r="E124" i="37"/>
  <c r="I123" i="37"/>
  <c r="H123" i="37"/>
  <c r="G123" i="37"/>
  <c r="F123" i="37"/>
  <c r="E123" i="37"/>
  <c r="H122" i="37"/>
  <c r="G122" i="37"/>
  <c r="F122" i="37"/>
  <c r="E122" i="37"/>
  <c r="I121" i="37"/>
  <c r="G121" i="37"/>
  <c r="F121" i="37"/>
  <c r="E121" i="37"/>
  <c r="I120" i="37"/>
  <c r="H120" i="37"/>
  <c r="G120" i="37"/>
  <c r="F120" i="37"/>
  <c r="I118" i="37"/>
  <c r="H118" i="37"/>
  <c r="G118" i="37"/>
  <c r="E118" i="37"/>
  <c r="D118" i="37"/>
  <c r="I117" i="37"/>
  <c r="H117" i="37"/>
  <c r="G117" i="37"/>
  <c r="F117" i="37"/>
  <c r="D117" i="37"/>
  <c r="I116" i="37"/>
  <c r="H116" i="37"/>
  <c r="G116" i="37"/>
  <c r="F116" i="37"/>
  <c r="E116" i="37"/>
  <c r="D116" i="37"/>
  <c r="I113" i="37"/>
  <c r="H113" i="37"/>
  <c r="G113" i="37"/>
  <c r="F113" i="37"/>
  <c r="E113" i="37"/>
  <c r="I112" i="37"/>
  <c r="H112" i="37"/>
  <c r="G112" i="37"/>
  <c r="F112" i="37"/>
  <c r="E112" i="37"/>
  <c r="J111" i="37"/>
  <c r="H111" i="37"/>
  <c r="G111" i="37"/>
  <c r="F111" i="37"/>
  <c r="E111" i="37"/>
  <c r="J110" i="37"/>
  <c r="I110" i="37"/>
  <c r="G110" i="37"/>
  <c r="F110" i="37"/>
  <c r="E110" i="37"/>
  <c r="J109" i="37"/>
  <c r="I109" i="37"/>
  <c r="H109" i="37"/>
  <c r="F109" i="37"/>
  <c r="E109" i="37"/>
  <c r="I107" i="37"/>
  <c r="H107" i="37"/>
  <c r="G107" i="37"/>
  <c r="F107" i="37"/>
  <c r="E107" i="37"/>
  <c r="I106" i="37"/>
  <c r="H106" i="37"/>
  <c r="G106" i="37"/>
  <c r="F106" i="37"/>
  <c r="E106" i="37"/>
  <c r="H105" i="37"/>
  <c r="G105" i="37"/>
  <c r="F105" i="37"/>
  <c r="E105" i="37"/>
  <c r="I104" i="37"/>
  <c r="G104" i="37"/>
  <c r="F104" i="37"/>
  <c r="E104" i="37"/>
  <c r="I103" i="37"/>
  <c r="H103" i="37"/>
  <c r="F103" i="37"/>
  <c r="E103" i="37"/>
  <c r="I101" i="37"/>
  <c r="H101" i="37"/>
  <c r="G101" i="37"/>
  <c r="E101" i="37"/>
  <c r="D101" i="37"/>
  <c r="I100" i="37"/>
  <c r="H100" i="37"/>
  <c r="G100" i="37"/>
  <c r="F100" i="37"/>
  <c r="D100" i="37"/>
  <c r="I99" i="37"/>
  <c r="H99" i="37"/>
  <c r="G99" i="37"/>
  <c r="F99" i="37"/>
  <c r="E99" i="37"/>
  <c r="D99" i="37"/>
  <c r="I96" i="37"/>
  <c r="H96" i="37"/>
  <c r="G96" i="37"/>
  <c r="F96" i="37"/>
  <c r="E96" i="37"/>
  <c r="I95" i="37"/>
  <c r="H95" i="37"/>
  <c r="G95" i="37"/>
  <c r="F95" i="37"/>
  <c r="E95" i="37"/>
  <c r="J94" i="37"/>
  <c r="H94" i="37"/>
  <c r="G94" i="37"/>
  <c r="F94" i="37"/>
  <c r="E94" i="37"/>
  <c r="J93" i="37"/>
  <c r="I93" i="37"/>
  <c r="G93" i="37"/>
  <c r="F93" i="37"/>
  <c r="E93" i="37"/>
  <c r="J92" i="37"/>
  <c r="I92" i="37"/>
  <c r="H92" i="37"/>
  <c r="F92" i="37"/>
  <c r="E92" i="37"/>
  <c r="J91" i="37"/>
  <c r="J90" i="37"/>
  <c r="I90" i="37"/>
  <c r="H90" i="37"/>
  <c r="G90" i="37"/>
  <c r="F90" i="37"/>
  <c r="E90" i="37"/>
  <c r="D90" i="37"/>
  <c r="J89" i="37"/>
  <c r="I89" i="37"/>
  <c r="H89" i="37"/>
  <c r="G89" i="37"/>
  <c r="F89" i="37"/>
  <c r="E89" i="37"/>
  <c r="D89" i="37"/>
  <c r="J88" i="37"/>
  <c r="I88" i="37"/>
  <c r="H88" i="37"/>
  <c r="G88" i="37"/>
  <c r="F88" i="37"/>
  <c r="E88" i="37"/>
  <c r="D88" i="37"/>
  <c r="I85" i="37"/>
  <c r="H85" i="37"/>
  <c r="G85" i="37"/>
  <c r="F85" i="37"/>
  <c r="E85" i="37"/>
  <c r="I84" i="37"/>
  <c r="H84" i="37"/>
  <c r="G84" i="37"/>
  <c r="F84" i="37"/>
  <c r="E84" i="37"/>
  <c r="J83" i="37"/>
  <c r="H83" i="37"/>
  <c r="G83" i="37"/>
  <c r="F83" i="37"/>
  <c r="E83" i="37"/>
  <c r="J82" i="37"/>
  <c r="I82" i="37"/>
  <c r="G82" i="37"/>
  <c r="F82" i="37"/>
  <c r="E82" i="37"/>
  <c r="J81" i="37"/>
  <c r="I81" i="37"/>
  <c r="H81" i="37"/>
  <c r="F81" i="37"/>
  <c r="E81" i="37"/>
  <c r="J79" i="37"/>
  <c r="I79" i="37"/>
  <c r="H79" i="37"/>
  <c r="G79" i="37"/>
  <c r="E79" i="37"/>
  <c r="D79" i="37"/>
  <c r="J78" i="37"/>
  <c r="I78" i="37"/>
  <c r="H78" i="37"/>
  <c r="G78" i="37"/>
  <c r="F78" i="37"/>
  <c r="D78" i="37"/>
  <c r="I77" i="37"/>
  <c r="H77" i="37"/>
  <c r="G77" i="37"/>
  <c r="F77" i="37"/>
  <c r="E77" i="37"/>
  <c r="D77" i="37"/>
  <c r="I74" i="37"/>
  <c r="H74" i="37"/>
  <c r="G74" i="37"/>
  <c r="E74" i="37"/>
  <c r="D74" i="37"/>
  <c r="I73" i="37"/>
  <c r="H73" i="37"/>
  <c r="G73" i="37"/>
  <c r="F73" i="37"/>
  <c r="D73" i="37"/>
  <c r="I72" i="37"/>
  <c r="H72" i="37"/>
  <c r="F72" i="37"/>
  <c r="E72" i="37"/>
  <c r="D72" i="37"/>
  <c r="I69" i="37"/>
  <c r="H69" i="37"/>
  <c r="G69" i="37"/>
  <c r="F69" i="37"/>
  <c r="E69" i="37"/>
  <c r="I68" i="37"/>
  <c r="H68" i="37"/>
  <c r="G68" i="37"/>
  <c r="F68" i="37"/>
  <c r="E68" i="37"/>
  <c r="H67" i="37"/>
  <c r="G67" i="37"/>
  <c r="F67" i="37"/>
  <c r="E67" i="37"/>
  <c r="I66" i="37"/>
  <c r="G66" i="37"/>
  <c r="F66" i="37"/>
  <c r="E66" i="37"/>
  <c r="I65" i="37"/>
  <c r="H65" i="37"/>
  <c r="F65" i="37"/>
  <c r="E65" i="37"/>
  <c r="I62" i="37"/>
  <c r="H62" i="37"/>
  <c r="G62" i="37"/>
  <c r="F62" i="37"/>
  <c r="E62" i="37"/>
  <c r="I61" i="37"/>
  <c r="H61" i="37"/>
  <c r="G61" i="37"/>
  <c r="F61" i="37"/>
  <c r="E61" i="37"/>
  <c r="H60" i="37"/>
  <c r="G60" i="37"/>
  <c r="F60" i="37"/>
  <c r="E60" i="37"/>
  <c r="I59" i="37"/>
  <c r="G59" i="37"/>
  <c r="F59" i="37"/>
  <c r="E59" i="37"/>
  <c r="I58" i="37"/>
  <c r="H58" i="37"/>
  <c r="F58" i="37"/>
  <c r="E58" i="37"/>
  <c r="I55" i="37"/>
  <c r="H55" i="37"/>
  <c r="G55" i="37"/>
  <c r="F55" i="37"/>
  <c r="E55" i="37"/>
  <c r="I54" i="37"/>
  <c r="H54" i="37"/>
  <c r="G54" i="37"/>
  <c r="F54" i="37"/>
  <c r="E54" i="37"/>
  <c r="H53" i="37"/>
  <c r="G53" i="37"/>
  <c r="F53" i="37"/>
  <c r="E53" i="37"/>
  <c r="I52" i="37"/>
  <c r="G52" i="37"/>
  <c r="F52" i="37"/>
  <c r="E52" i="37"/>
  <c r="I51" i="37"/>
  <c r="H51" i="37"/>
  <c r="F51" i="37"/>
  <c r="E51" i="37"/>
  <c r="I48" i="37"/>
  <c r="H48" i="37"/>
  <c r="G48" i="37"/>
  <c r="F48" i="37"/>
  <c r="E48" i="37"/>
  <c r="I47" i="37"/>
  <c r="H47" i="37"/>
  <c r="G47" i="37"/>
  <c r="F47" i="37"/>
  <c r="E47" i="37"/>
  <c r="J46" i="37"/>
  <c r="H46" i="37"/>
  <c r="G46" i="37"/>
  <c r="F46" i="37"/>
  <c r="E46" i="37"/>
  <c r="J45" i="37"/>
  <c r="I45" i="37"/>
  <c r="G45" i="37"/>
  <c r="F45" i="37"/>
  <c r="E45" i="37"/>
  <c r="J44" i="37"/>
  <c r="I44" i="37"/>
  <c r="H44" i="37"/>
  <c r="F44" i="37"/>
  <c r="E44" i="37"/>
  <c r="F42" i="37"/>
  <c r="E42" i="37"/>
  <c r="I41" i="37"/>
  <c r="H41" i="37"/>
  <c r="G41" i="37"/>
  <c r="F41" i="37"/>
  <c r="E41" i="37"/>
  <c r="I40" i="37"/>
  <c r="H40" i="37"/>
  <c r="G40" i="37"/>
  <c r="F40" i="37"/>
  <c r="E40" i="37"/>
  <c r="J39" i="37"/>
  <c r="H39" i="37"/>
  <c r="G39" i="37"/>
  <c r="F39" i="37"/>
  <c r="E39" i="37"/>
  <c r="J38" i="37"/>
  <c r="I38" i="37"/>
  <c r="G38" i="37"/>
  <c r="F38" i="37"/>
  <c r="E38" i="37"/>
  <c r="J37" i="37"/>
  <c r="I37" i="37"/>
  <c r="H37" i="37"/>
  <c r="F37" i="37"/>
  <c r="E37" i="37"/>
  <c r="F35" i="37"/>
  <c r="E35" i="37"/>
  <c r="I34" i="37"/>
  <c r="H34" i="37"/>
  <c r="G34" i="37"/>
  <c r="F34" i="37"/>
  <c r="E34" i="37"/>
  <c r="I33" i="37"/>
  <c r="H33" i="37"/>
  <c r="G33" i="37"/>
  <c r="F33" i="37"/>
  <c r="E33" i="37"/>
  <c r="H32" i="37"/>
  <c r="G32" i="37"/>
  <c r="F32" i="37"/>
  <c r="E32" i="37"/>
  <c r="I31" i="37"/>
  <c r="G31" i="37"/>
  <c r="F31" i="37"/>
  <c r="E31" i="37"/>
  <c r="I30" i="37"/>
  <c r="H30" i="37"/>
  <c r="F30" i="37"/>
  <c r="E30" i="37"/>
  <c r="I27" i="37"/>
  <c r="H27" i="37"/>
  <c r="G27" i="37"/>
  <c r="F27" i="37"/>
  <c r="E27" i="37"/>
  <c r="I26" i="37"/>
  <c r="H26" i="37"/>
  <c r="G26" i="37"/>
  <c r="F26" i="37"/>
  <c r="E26" i="37"/>
  <c r="J25" i="37"/>
  <c r="H25" i="37"/>
  <c r="G25" i="37"/>
  <c r="F25" i="37"/>
  <c r="E25" i="37"/>
  <c r="J24" i="37"/>
  <c r="I24" i="37"/>
  <c r="G24" i="37"/>
  <c r="F24" i="37"/>
  <c r="E24" i="37"/>
  <c r="J23" i="37"/>
  <c r="I23" i="37"/>
  <c r="H23" i="37"/>
  <c r="F23" i="37"/>
  <c r="E23" i="37"/>
  <c r="I21" i="37"/>
  <c r="H21" i="37"/>
  <c r="G21" i="37"/>
  <c r="E21" i="37"/>
  <c r="D21" i="37"/>
  <c r="I20" i="37"/>
  <c r="H20" i="37"/>
  <c r="G20" i="37"/>
  <c r="F20" i="37"/>
  <c r="D20" i="37"/>
  <c r="I19" i="37"/>
  <c r="H19" i="37"/>
  <c r="G19" i="37"/>
  <c r="F19" i="37"/>
  <c r="E19" i="37"/>
  <c r="D19" i="37"/>
  <c r="I16" i="37"/>
  <c r="H16" i="37"/>
  <c r="G16" i="37"/>
  <c r="F16" i="37"/>
  <c r="E16" i="37"/>
  <c r="I15" i="37"/>
  <c r="H15" i="37"/>
  <c r="G15" i="37"/>
  <c r="F15" i="37"/>
  <c r="E15" i="37"/>
  <c r="J14" i="37"/>
  <c r="H14" i="37"/>
  <c r="G14" i="37"/>
  <c r="F14" i="37"/>
  <c r="E14" i="37"/>
  <c r="J13" i="37"/>
  <c r="I13" i="37"/>
  <c r="G13" i="37"/>
  <c r="F13" i="37"/>
  <c r="E13" i="37"/>
  <c r="J12" i="37"/>
  <c r="I12" i="37"/>
  <c r="H12" i="37"/>
  <c r="F12" i="37"/>
  <c r="E12" i="37"/>
  <c r="J11" i="37"/>
  <c r="I11" i="37"/>
  <c r="H11" i="37"/>
  <c r="G11" i="37"/>
  <c r="J10" i="37"/>
  <c r="I10" i="37"/>
  <c r="H10" i="37"/>
  <c r="G10" i="37"/>
  <c r="E10" i="37"/>
  <c r="D10" i="37"/>
  <c r="J9" i="37"/>
  <c r="I9" i="37"/>
  <c r="H9" i="37"/>
  <c r="G9" i="37"/>
  <c r="F9" i="37"/>
  <c r="D9" i="37"/>
  <c r="D164" i="36"/>
  <c r="D163" i="36"/>
  <c r="J163" i="36" s="1"/>
  <c r="D162" i="36"/>
  <c r="D161" i="36"/>
  <c r="J161" i="36" s="1"/>
  <c r="D160" i="36"/>
  <c r="D146" i="36"/>
  <c r="J146" i="36" s="1"/>
  <c r="D145" i="36"/>
  <c r="D144" i="36"/>
  <c r="I144" i="36" s="1"/>
  <c r="D143" i="36"/>
  <c r="D142" i="36"/>
  <c r="E142" i="36" s="1"/>
  <c r="D135" i="36"/>
  <c r="J135" i="36" s="1"/>
  <c r="D134" i="36"/>
  <c r="J134" i="36" s="1"/>
  <c r="D133" i="36"/>
  <c r="J133" i="36" s="1"/>
  <c r="D132" i="36"/>
  <c r="J132" i="36" s="1"/>
  <c r="D131" i="36"/>
  <c r="J131" i="36" s="1"/>
  <c r="D124" i="36"/>
  <c r="J124" i="36" s="1"/>
  <c r="D123" i="36"/>
  <c r="J123" i="36" s="1"/>
  <c r="D122" i="36"/>
  <c r="I122" i="36" s="1"/>
  <c r="J122" i="36" s="1"/>
  <c r="D121" i="36"/>
  <c r="D120" i="36"/>
  <c r="E120" i="36" s="1"/>
  <c r="J120" i="36" s="1"/>
  <c r="D113" i="36"/>
  <c r="J113" i="36" s="1"/>
  <c r="D112" i="36"/>
  <c r="J112" i="36" s="1"/>
  <c r="D96" i="36"/>
  <c r="D95" i="36"/>
  <c r="D94" i="36"/>
  <c r="I94" i="36" s="1"/>
  <c r="D93" i="36"/>
  <c r="H93" i="36" s="1"/>
  <c r="D92" i="36"/>
  <c r="G92" i="36" s="1"/>
  <c r="D48" i="36"/>
  <c r="J48" i="36" s="1"/>
  <c r="J48" i="37" s="1"/>
  <c r="D47" i="36"/>
  <c r="J47" i="36" s="1"/>
  <c r="D41" i="36"/>
  <c r="J41" i="36" s="1"/>
  <c r="J41" i="37" s="1"/>
  <c r="D40" i="36"/>
  <c r="D40" i="37" s="1"/>
  <c r="I165" i="36"/>
  <c r="G90" i="23" s="1"/>
  <c r="H165" i="36"/>
  <c r="F90" i="23" s="1"/>
  <c r="G165" i="36"/>
  <c r="E90" i="23" s="1"/>
  <c r="F165" i="36"/>
  <c r="D90" i="23" s="1"/>
  <c r="E165" i="36"/>
  <c r="C90" i="23" s="1"/>
  <c r="J162" i="36"/>
  <c r="J145" i="36"/>
  <c r="I141" i="36"/>
  <c r="H141" i="36"/>
  <c r="G141" i="36"/>
  <c r="G147" i="36" s="1"/>
  <c r="F141" i="36"/>
  <c r="F147" i="36" s="1"/>
  <c r="E141" i="36"/>
  <c r="D141" i="36"/>
  <c r="J140" i="36"/>
  <c r="J139" i="36"/>
  <c r="J138" i="36"/>
  <c r="I130" i="36"/>
  <c r="I136" i="36" s="1"/>
  <c r="H130" i="36"/>
  <c r="H136" i="36" s="1"/>
  <c r="G130" i="36"/>
  <c r="F130" i="36"/>
  <c r="F136" i="36" s="1"/>
  <c r="E130" i="36"/>
  <c r="E136" i="36" s="1"/>
  <c r="D130" i="36"/>
  <c r="J129" i="36"/>
  <c r="J128" i="36"/>
  <c r="J127" i="36"/>
  <c r="I119" i="36"/>
  <c r="H119" i="36"/>
  <c r="G119" i="36"/>
  <c r="G125" i="36" s="1"/>
  <c r="D119" i="36"/>
  <c r="F118" i="36"/>
  <c r="F119" i="36" s="1"/>
  <c r="F125" i="36" s="1"/>
  <c r="E117" i="36"/>
  <c r="E119" i="36" s="1"/>
  <c r="J116" i="36"/>
  <c r="F108" i="36"/>
  <c r="E108" i="36"/>
  <c r="I102" i="36"/>
  <c r="H102" i="36"/>
  <c r="G102" i="36"/>
  <c r="D102" i="36"/>
  <c r="F101" i="36"/>
  <c r="F102" i="36" s="1"/>
  <c r="E100" i="36"/>
  <c r="E102" i="36" s="1"/>
  <c r="J99" i="36"/>
  <c r="J96" i="36"/>
  <c r="J95" i="36"/>
  <c r="I91" i="36"/>
  <c r="H91" i="36"/>
  <c r="G91" i="36"/>
  <c r="F91" i="36"/>
  <c r="F97" i="36" s="1"/>
  <c r="D86" i="23" s="1"/>
  <c r="E91" i="36"/>
  <c r="E97" i="36" s="1"/>
  <c r="C86" i="23" s="1"/>
  <c r="D91" i="36"/>
  <c r="I75" i="36"/>
  <c r="H75" i="36"/>
  <c r="D75" i="36"/>
  <c r="F74" i="36"/>
  <c r="F75" i="36" s="1"/>
  <c r="E73" i="36"/>
  <c r="G72" i="36"/>
  <c r="G75" i="36" s="1"/>
  <c r="D11" i="36"/>
  <c r="D17" i="36" s="1"/>
  <c r="F10" i="36"/>
  <c r="F11" i="36" s="1"/>
  <c r="F17" i="36" s="1"/>
  <c r="E9" i="36"/>
  <c r="E11" i="36" s="1"/>
  <c r="E17" i="36" s="1"/>
  <c r="D164" i="35"/>
  <c r="J164" i="35" s="1"/>
  <c r="D163" i="35"/>
  <c r="D162" i="35"/>
  <c r="J162" i="35" s="1"/>
  <c r="D161" i="35"/>
  <c r="J161" i="35" s="1"/>
  <c r="D160" i="35"/>
  <c r="J160" i="35" s="1"/>
  <c r="D146" i="35"/>
  <c r="J146" i="35" s="1"/>
  <c r="D145" i="35"/>
  <c r="J145" i="35" s="1"/>
  <c r="D144" i="35"/>
  <c r="I144" i="35" s="1"/>
  <c r="D143" i="35"/>
  <c r="H143" i="35" s="1"/>
  <c r="D142" i="35"/>
  <c r="E142" i="35" s="1"/>
  <c r="D135" i="35"/>
  <c r="D134" i="35"/>
  <c r="J134" i="35" s="1"/>
  <c r="D133" i="35"/>
  <c r="J133" i="35" s="1"/>
  <c r="D132" i="35"/>
  <c r="J132" i="35" s="1"/>
  <c r="D131" i="35"/>
  <c r="J131" i="35" s="1"/>
  <c r="D124" i="35"/>
  <c r="J124" i="35" s="1"/>
  <c r="D123" i="35"/>
  <c r="J123" i="35" s="1"/>
  <c r="D122" i="35"/>
  <c r="I122" i="35" s="1"/>
  <c r="D121" i="35"/>
  <c r="D120" i="35"/>
  <c r="E120" i="35" s="1"/>
  <c r="J120" i="35" s="1"/>
  <c r="D113" i="35"/>
  <c r="J113" i="35" s="1"/>
  <c r="D112" i="35"/>
  <c r="D96" i="35"/>
  <c r="J96" i="35" s="1"/>
  <c r="D95" i="35"/>
  <c r="J95" i="35" s="1"/>
  <c r="D94" i="35"/>
  <c r="I94" i="35" s="1"/>
  <c r="D93" i="35"/>
  <c r="D92" i="35"/>
  <c r="G92" i="35" s="1"/>
  <c r="D69" i="35"/>
  <c r="D68" i="35"/>
  <c r="D67" i="35"/>
  <c r="I67" i="35" s="1"/>
  <c r="I70" i="35" s="1"/>
  <c r="D66" i="35"/>
  <c r="D65" i="35"/>
  <c r="D62" i="35"/>
  <c r="J62" i="35" s="1"/>
  <c r="D61" i="35"/>
  <c r="J61" i="35" s="1"/>
  <c r="D60" i="35"/>
  <c r="I60" i="35" s="1"/>
  <c r="I63" i="35" s="1"/>
  <c r="D59" i="35"/>
  <c r="D58" i="35"/>
  <c r="D55" i="35"/>
  <c r="J55" i="35" s="1"/>
  <c r="D54" i="35"/>
  <c r="D53" i="35"/>
  <c r="D52" i="35"/>
  <c r="D51" i="35"/>
  <c r="G51" i="35" s="1"/>
  <c r="D34" i="35"/>
  <c r="J34" i="35" s="1"/>
  <c r="D33" i="35"/>
  <c r="J33" i="35" s="1"/>
  <c r="D32" i="35"/>
  <c r="D31" i="35"/>
  <c r="H31" i="35" s="1"/>
  <c r="D30" i="35"/>
  <c r="G30" i="35" s="1"/>
  <c r="G35" i="35" s="1"/>
  <c r="D16" i="35"/>
  <c r="D15" i="35"/>
  <c r="J15" i="35" s="1"/>
  <c r="I165" i="35"/>
  <c r="G90" i="21" s="1"/>
  <c r="H165" i="35"/>
  <c r="F90" i="21" s="1"/>
  <c r="G165" i="35"/>
  <c r="E90" i="21" s="1"/>
  <c r="F165" i="35"/>
  <c r="D90" i="21" s="1"/>
  <c r="E165" i="35"/>
  <c r="C90" i="21" s="1"/>
  <c r="J163" i="35"/>
  <c r="I141" i="35"/>
  <c r="H141" i="35"/>
  <c r="G141" i="35"/>
  <c r="G147" i="35" s="1"/>
  <c r="F141" i="35"/>
  <c r="F147" i="35" s="1"/>
  <c r="E141" i="35"/>
  <c r="D141" i="35"/>
  <c r="J140" i="35"/>
  <c r="J139" i="35"/>
  <c r="J138" i="35"/>
  <c r="J135" i="35"/>
  <c r="I130" i="35"/>
  <c r="I136" i="35" s="1"/>
  <c r="H130" i="35"/>
  <c r="H136" i="35" s="1"/>
  <c r="G130" i="35"/>
  <c r="G136" i="35" s="1"/>
  <c r="F130" i="35"/>
  <c r="F136" i="35" s="1"/>
  <c r="E130" i="35"/>
  <c r="E136" i="35" s="1"/>
  <c r="D130" i="35"/>
  <c r="J129" i="35"/>
  <c r="J128" i="35"/>
  <c r="J127" i="35"/>
  <c r="I119" i="35"/>
  <c r="H119" i="35"/>
  <c r="G119" i="35"/>
  <c r="G125" i="35" s="1"/>
  <c r="D119" i="35"/>
  <c r="F118" i="35"/>
  <c r="J118" i="35" s="1"/>
  <c r="E117" i="35"/>
  <c r="E119" i="35" s="1"/>
  <c r="J116" i="35"/>
  <c r="J112" i="35"/>
  <c r="F108" i="35"/>
  <c r="E108" i="35"/>
  <c r="I102" i="35"/>
  <c r="H102" i="35"/>
  <c r="G102" i="35"/>
  <c r="D102" i="35"/>
  <c r="F101" i="35"/>
  <c r="F102" i="35" s="1"/>
  <c r="E100" i="35"/>
  <c r="E102" i="35" s="1"/>
  <c r="J99" i="35"/>
  <c r="H93" i="35"/>
  <c r="I91" i="35"/>
  <c r="H91" i="35"/>
  <c r="G91" i="35"/>
  <c r="F91" i="35"/>
  <c r="F97" i="35" s="1"/>
  <c r="D86" i="21" s="1"/>
  <c r="E91" i="35"/>
  <c r="E97" i="35" s="1"/>
  <c r="C86" i="21" s="1"/>
  <c r="D91" i="35"/>
  <c r="D85" i="21"/>
  <c r="I75" i="35"/>
  <c r="H75" i="35"/>
  <c r="D75" i="35"/>
  <c r="F74" i="35"/>
  <c r="F75" i="35" s="1"/>
  <c r="E73" i="35"/>
  <c r="E75" i="35" s="1"/>
  <c r="G72" i="35"/>
  <c r="J72" i="35" s="1"/>
  <c r="J69" i="35"/>
  <c r="J68" i="35"/>
  <c r="G65" i="35"/>
  <c r="G70" i="35" s="1"/>
  <c r="G58" i="35"/>
  <c r="G63" i="35" s="1"/>
  <c r="I53" i="35"/>
  <c r="I56" i="35" s="1"/>
  <c r="J16" i="35"/>
  <c r="D11" i="35"/>
  <c r="F10" i="35"/>
  <c r="F11" i="35" s="1"/>
  <c r="E9" i="35"/>
  <c r="E11" i="35" s="1"/>
  <c r="D146" i="34"/>
  <c r="D145" i="34"/>
  <c r="J145" i="34" s="1"/>
  <c r="D144" i="34"/>
  <c r="I144" i="34" s="1"/>
  <c r="D143" i="34"/>
  <c r="H143" i="34" s="1"/>
  <c r="D142" i="34"/>
  <c r="E142" i="34" s="1"/>
  <c r="D135" i="34"/>
  <c r="J135" i="34" s="1"/>
  <c r="D134" i="34"/>
  <c r="J134" i="34" s="1"/>
  <c r="D133" i="34"/>
  <c r="J133" i="34" s="1"/>
  <c r="D132" i="34"/>
  <c r="J132" i="34" s="1"/>
  <c r="D131" i="34"/>
  <c r="J131" i="34" s="1"/>
  <c r="D124" i="34"/>
  <c r="J124" i="34" s="1"/>
  <c r="D123" i="34"/>
  <c r="D122" i="34"/>
  <c r="I122" i="34" s="1"/>
  <c r="D121" i="34"/>
  <c r="D121" i="37" s="1"/>
  <c r="D120" i="34"/>
  <c r="E120" i="34" s="1"/>
  <c r="J120" i="34" s="1"/>
  <c r="D164" i="34"/>
  <c r="J164" i="34" s="1"/>
  <c r="D163" i="34"/>
  <c r="J163" i="34" s="1"/>
  <c r="D162" i="34"/>
  <c r="J162" i="34" s="1"/>
  <c r="D161" i="34"/>
  <c r="J161" i="34" s="1"/>
  <c r="D160" i="34"/>
  <c r="D96" i="34"/>
  <c r="J96" i="34" s="1"/>
  <c r="D95" i="34"/>
  <c r="J95" i="34" s="1"/>
  <c r="D94" i="34"/>
  <c r="I94" i="34" s="1"/>
  <c r="D93" i="34"/>
  <c r="H93" i="34" s="1"/>
  <c r="D92" i="34"/>
  <c r="G92" i="34" s="1"/>
  <c r="D85" i="34"/>
  <c r="D84" i="34"/>
  <c r="G72" i="34"/>
  <c r="G75" i="34" s="1"/>
  <c r="D11" i="34"/>
  <c r="D113" i="34"/>
  <c r="J113" i="34" s="1"/>
  <c r="D112" i="34"/>
  <c r="D69" i="34"/>
  <c r="D69" i="37" s="1"/>
  <c r="D68" i="34"/>
  <c r="J68" i="34" s="1"/>
  <c r="D67" i="34"/>
  <c r="I67" i="34" s="1"/>
  <c r="D66" i="34"/>
  <c r="D65" i="34"/>
  <c r="G65" i="34" s="1"/>
  <c r="D62" i="34"/>
  <c r="D61" i="34"/>
  <c r="D61" i="37" s="1"/>
  <c r="D60" i="34"/>
  <c r="D59" i="34"/>
  <c r="D59" i="37" s="1"/>
  <c r="D58" i="34"/>
  <c r="G58" i="34" s="1"/>
  <c r="G63" i="34" s="1"/>
  <c r="D55" i="34"/>
  <c r="D55" i="37" s="1"/>
  <c r="D54" i="34"/>
  <c r="J54" i="34" s="1"/>
  <c r="D53" i="34"/>
  <c r="D53" i="37" s="1"/>
  <c r="D52" i="34"/>
  <c r="H52" i="34" s="1"/>
  <c r="H56" i="34" s="1"/>
  <c r="D51" i="34"/>
  <c r="D51" i="37" s="1"/>
  <c r="D34" i="34"/>
  <c r="J34" i="34" s="1"/>
  <c r="D33" i="34"/>
  <c r="D33" i="37" s="1"/>
  <c r="D32" i="34"/>
  <c r="I32" i="34" s="1"/>
  <c r="D31" i="34"/>
  <c r="D31" i="37" s="1"/>
  <c r="D30" i="34"/>
  <c r="D27" i="34"/>
  <c r="J27" i="34" s="1"/>
  <c r="J27" i="37" s="1"/>
  <c r="D26" i="34"/>
  <c r="D26" i="37" s="1"/>
  <c r="D16" i="34"/>
  <c r="J16" i="34" s="1"/>
  <c r="D15" i="34"/>
  <c r="I165" i="34"/>
  <c r="G90" i="27" s="1"/>
  <c r="H165" i="34"/>
  <c r="F90" i="27" s="1"/>
  <c r="G165" i="34"/>
  <c r="E90" i="27" s="1"/>
  <c r="F165" i="34"/>
  <c r="D90" i="27" s="1"/>
  <c r="E165" i="34"/>
  <c r="C90" i="27" s="1"/>
  <c r="I141" i="34"/>
  <c r="H141" i="34"/>
  <c r="G141" i="34"/>
  <c r="G147" i="34" s="1"/>
  <c r="F141" i="34"/>
  <c r="F147" i="34" s="1"/>
  <c r="E141" i="34"/>
  <c r="D141" i="34"/>
  <c r="J140" i="34"/>
  <c r="J139" i="34"/>
  <c r="J138" i="34"/>
  <c r="I130" i="34"/>
  <c r="I136" i="34" s="1"/>
  <c r="H130" i="34"/>
  <c r="H136" i="34" s="1"/>
  <c r="G130" i="34"/>
  <c r="G136" i="34" s="1"/>
  <c r="F130" i="34"/>
  <c r="F136" i="34" s="1"/>
  <c r="E130" i="34"/>
  <c r="E136" i="34" s="1"/>
  <c r="D130" i="34"/>
  <c r="J129" i="34"/>
  <c r="J128" i="34"/>
  <c r="J127" i="34"/>
  <c r="J123" i="34"/>
  <c r="I119" i="34"/>
  <c r="H119" i="34"/>
  <c r="G119" i="34"/>
  <c r="G125" i="34" s="1"/>
  <c r="D119" i="34"/>
  <c r="F118" i="34"/>
  <c r="J118" i="34" s="1"/>
  <c r="E117" i="34"/>
  <c r="E119" i="34" s="1"/>
  <c r="J116" i="34"/>
  <c r="F108" i="34"/>
  <c r="E108" i="34"/>
  <c r="I102" i="34"/>
  <c r="H102" i="34"/>
  <c r="G102" i="34"/>
  <c r="D102" i="34"/>
  <c r="F101" i="34"/>
  <c r="J101" i="34" s="1"/>
  <c r="E100" i="34"/>
  <c r="E102" i="34" s="1"/>
  <c r="J99" i="34"/>
  <c r="I91" i="34"/>
  <c r="H91" i="34"/>
  <c r="G91" i="34"/>
  <c r="F91" i="34"/>
  <c r="F97" i="34" s="1"/>
  <c r="D86" i="27" s="1"/>
  <c r="E91" i="34"/>
  <c r="E97" i="34" s="1"/>
  <c r="C86" i="27" s="1"/>
  <c r="D91" i="34"/>
  <c r="I80" i="34"/>
  <c r="I80" i="37" s="1"/>
  <c r="H80" i="34"/>
  <c r="H80" i="37" s="1"/>
  <c r="G80" i="34"/>
  <c r="G80" i="37" s="1"/>
  <c r="D80" i="34"/>
  <c r="D80" i="37" s="1"/>
  <c r="F79" i="34"/>
  <c r="F80" i="34" s="1"/>
  <c r="F86" i="34" s="1"/>
  <c r="E78" i="34"/>
  <c r="E80" i="34" s="1"/>
  <c r="J77" i="34"/>
  <c r="J80" i="34" s="1"/>
  <c r="J80" i="37" s="1"/>
  <c r="I75" i="34"/>
  <c r="H75" i="34"/>
  <c r="D75" i="34"/>
  <c r="F74" i="34"/>
  <c r="J74" i="34" s="1"/>
  <c r="E73" i="34"/>
  <c r="J73" i="34" s="1"/>
  <c r="E70" i="37"/>
  <c r="J69" i="34"/>
  <c r="J61" i="34"/>
  <c r="H59" i="34"/>
  <c r="H63" i="34" s="1"/>
  <c r="J55" i="34"/>
  <c r="J33" i="34"/>
  <c r="I22" i="34"/>
  <c r="I22" i="37" s="1"/>
  <c r="H22" i="34"/>
  <c r="H22" i="37" s="1"/>
  <c r="G22" i="34"/>
  <c r="G22" i="37" s="1"/>
  <c r="D22" i="34"/>
  <c r="D22" i="37" s="1"/>
  <c r="F21" i="34"/>
  <c r="F22" i="34" s="1"/>
  <c r="F28" i="34" s="1"/>
  <c r="D83" i="27" s="1"/>
  <c r="E20" i="34"/>
  <c r="E20" i="37" s="1"/>
  <c r="J19" i="34"/>
  <c r="J19" i="37" s="1"/>
  <c r="F10" i="34"/>
  <c r="F11" i="34" s="1"/>
  <c r="F17" i="34" s="1"/>
  <c r="E9" i="34"/>
  <c r="E11" i="34" s="1"/>
  <c r="O57" i="10"/>
  <c r="N57" i="10"/>
  <c r="M57" i="10"/>
  <c r="L57" i="10"/>
  <c r="K57" i="10"/>
  <c r="J57" i="10"/>
  <c r="I57" i="10"/>
  <c r="H57" i="10"/>
  <c r="G57" i="10"/>
  <c r="F57" i="10"/>
  <c r="E57" i="10"/>
  <c r="D57" i="10"/>
  <c r="C57" i="10"/>
  <c r="R57" i="10"/>
  <c r="D24" i="23" s="1"/>
  <c r="Q57" i="10"/>
  <c r="C24" i="23" s="1"/>
  <c r="S57" i="10"/>
  <c r="K75" i="12"/>
  <c r="K75" i="11"/>
  <c r="K75" i="10"/>
  <c r="R50" i="12"/>
  <c r="Q50" i="12"/>
  <c r="S50" i="12"/>
  <c r="Q69" i="2"/>
  <c r="D85" i="37" l="1"/>
  <c r="C82" i="23"/>
  <c r="E82" i="23"/>
  <c r="D82" i="23"/>
  <c r="F82" i="23"/>
  <c r="G82" i="23"/>
  <c r="G65" i="37"/>
  <c r="J69" i="37"/>
  <c r="D82" i="27"/>
  <c r="D88" i="23"/>
  <c r="F63" i="37"/>
  <c r="J16" i="37"/>
  <c r="J33" i="37"/>
  <c r="J73" i="35"/>
  <c r="E88" i="21"/>
  <c r="E88" i="27"/>
  <c r="F114" i="35"/>
  <c r="D87" i="21" s="1"/>
  <c r="J141" i="35"/>
  <c r="J147" i="35" s="1"/>
  <c r="J101" i="35"/>
  <c r="I67" i="37"/>
  <c r="H147" i="35"/>
  <c r="J97" i="35"/>
  <c r="G51" i="34"/>
  <c r="G56" i="34" s="1"/>
  <c r="J117" i="34"/>
  <c r="J119" i="34" s="1"/>
  <c r="D47" i="37"/>
  <c r="G147" i="37"/>
  <c r="E49" i="37"/>
  <c r="J74" i="36"/>
  <c r="F49" i="37"/>
  <c r="D84" i="23"/>
  <c r="J61" i="37"/>
  <c r="G75" i="35"/>
  <c r="J130" i="35"/>
  <c r="J136" i="35" s="1"/>
  <c r="E63" i="37"/>
  <c r="F70" i="37"/>
  <c r="F86" i="37"/>
  <c r="D84" i="21"/>
  <c r="J74" i="35"/>
  <c r="J75" i="35" s="1"/>
  <c r="E114" i="35"/>
  <c r="C87" i="21" s="1"/>
  <c r="D35" i="35"/>
  <c r="D63" i="35"/>
  <c r="J55" i="37"/>
  <c r="C84" i="21"/>
  <c r="D84" i="37"/>
  <c r="D11" i="37"/>
  <c r="D91" i="37"/>
  <c r="H91" i="37"/>
  <c r="E119" i="37"/>
  <c r="J139" i="37"/>
  <c r="F147" i="37"/>
  <c r="E165" i="37"/>
  <c r="I165" i="37"/>
  <c r="E86" i="34"/>
  <c r="E80" i="37"/>
  <c r="D102" i="37"/>
  <c r="H119" i="37"/>
  <c r="F28" i="37"/>
  <c r="E114" i="34"/>
  <c r="C87" i="27" s="1"/>
  <c r="J141" i="34"/>
  <c r="G75" i="37"/>
  <c r="D75" i="37"/>
  <c r="E97" i="37"/>
  <c r="I91" i="37"/>
  <c r="G102" i="37"/>
  <c r="F108" i="37"/>
  <c r="I119" i="37"/>
  <c r="J129" i="37"/>
  <c r="G130" i="37"/>
  <c r="J140" i="37"/>
  <c r="G141" i="37"/>
  <c r="F165" i="37"/>
  <c r="F22" i="37"/>
  <c r="F56" i="37"/>
  <c r="E78" i="37"/>
  <c r="F79" i="37"/>
  <c r="J128" i="37"/>
  <c r="F130" i="37"/>
  <c r="F80" i="37"/>
  <c r="J100" i="34"/>
  <c r="J102" i="34" s="1"/>
  <c r="I125" i="34"/>
  <c r="E11" i="37"/>
  <c r="E73" i="37"/>
  <c r="H75" i="37"/>
  <c r="F97" i="37"/>
  <c r="H102" i="37"/>
  <c r="D119" i="37"/>
  <c r="D130" i="37"/>
  <c r="H136" i="37"/>
  <c r="F136" i="37"/>
  <c r="D141" i="37"/>
  <c r="H141" i="37"/>
  <c r="G165" i="37"/>
  <c r="D164" i="37"/>
  <c r="F21" i="37"/>
  <c r="D85" i="27"/>
  <c r="E108" i="37"/>
  <c r="E56" i="37"/>
  <c r="F11" i="37"/>
  <c r="I75" i="37"/>
  <c r="G91" i="37"/>
  <c r="I102" i="37"/>
  <c r="G125" i="37"/>
  <c r="E136" i="37"/>
  <c r="I136" i="37"/>
  <c r="E141" i="37"/>
  <c r="I141" i="37"/>
  <c r="H165" i="37"/>
  <c r="J77" i="37"/>
  <c r="D27" i="37"/>
  <c r="J85" i="34"/>
  <c r="J85" i="37" s="1"/>
  <c r="E24" i="23"/>
  <c r="D41" i="37"/>
  <c r="J49" i="36"/>
  <c r="J49" i="37" s="1"/>
  <c r="D165" i="36"/>
  <c r="J40" i="36"/>
  <c r="J40" i="37" s="1"/>
  <c r="D48" i="37"/>
  <c r="D160" i="37"/>
  <c r="D123" i="37"/>
  <c r="J160" i="36"/>
  <c r="J164" i="36"/>
  <c r="J164" i="37" s="1"/>
  <c r="D15" i="37"/>
  <c r="D30" i="37"/>
  <c r="J34" i="37"/>
  <c r="D66" i="37"/>
  <c r="D134" i="37"/>
  <c r="D144" i="37"/>
  <c r="I32" i="35"/>
  <c r="J122" i="35"/>
  <c r="J165" i="35"/>
  <c r="H97" i="35"/>
  <c r="F86" i="21" s="1"/>
  <c r="D70" i="35"/>
  <c r="D112" i="37"/>
  <c r="D97" i="35"/>
  <c r="D56" i="35"/>
  <c r="I32" i="37"/>
  <c r="G63" i="37"/>
  <c r="D62" i="37"/>
  <c r="J68" i="37"/>
  <c r="D146" i="37"/>
  <c r="J53" i="35"/>
  <c r="J67" i="35"/>
  <c r="D95" i="37"/>
  <c r="D131" i="37"/>
  <c r="J15" i="34"/>
  <c r="J15" i="37" s="1"/>
  <c r="J26" i="34"/>
  <c r="J26" i="37" s="1"/>
  <c r="D93" i="37"/>
  <c r="D162" i="37"/>
  <c r="D63" i="34"/>
  <c r="D135" i="37"/>
  <c r="J162" i="37"/>
  <c r="J133" i="37"/>
  <c r="D133" i="37"/>
  <c r="H93" i="37"/>
  <c r="J132" i="37"/>
  <c r="E142" i="37"/>
  <c r="D32" i="37"/>
  <c r="D54" i="37"/>
  <c r="G58" i="37"/>
  <c r="D68" i="37"/>
  <c r="D92" i="37"/>
  <c r="D94" i="37"/>
  <c r="D96" i="37"/>
  <c r="D124" i="37"/>
  <c r="J62" i="34"/>
  <c r="J62" i="37" s="1"/>
  <c r="J84" i="34"/>
  <c r="J84" i="37" s="1"/>
  <c r="G97" i="34"/>
  <c r="E86" i="27" s="1"/>
  <c r="J112" i="34"/>
  <c r="J112" i="37" s="1"/>
  <c r="J95" i="37"/>
  <c r="J113" i="37"/>
  <c r="J135" i="37"/>
  <c r="J145" i="37"/>
  <c r="J161" i="37"/>
  <c r="D58" i="37"/>
  <c r="D67" i="37"/>
  <c r="D113" i="37"/>
  <c r="D122" i="37"/>
  <c r="D143" i="37"/>
  <c r="D145" i="37"/>
  <c r="D52" i="37"/>
  <c r="J96" i="37"/>
  <c r="J116" i="37"/>
  <c r="I94" i="37"/>
  <c r="J123" i="37"/>
  <c r="D34" i="37"/>
  <c r="D132" i="37"/>
  <c r="D161" i="37"/>
  <c r="D163" i="37"/>
  <c r="J146" i="34"/>
  <c r="J146" i="37" s="1"/>
  <c r="G92" i="37"/>
  <c r="J99" i="37"/>
  <c r="J131" i="37"/>
  <c r="J163" i="37"/>
  <c r="J120" i="37"/>
  <c r="J124" i="37"/>
  <c r="J134" i="37"/>
  <c r="I144" i="37"/>
  <c r="D16" i="37"/>
  <c r="D60" i="37"/>
  <c r="D65" i="37"/>
  <c r="D120" i="37"/>
  <c r="E114" i="36"/>
  <c r="C87" i="23" s="1"/>
  <c r="E102" i="37"/>
  <c r="J100" i="36"/>
  <c r="J72" i="36"/>
  <c r="F141" i="37"/>
  <c r="J73" i="36"/>
  <c r="E75" i="36"/>
  <c r="C84" i="23" s="1"/>
  <c r="F114" i="36"/>
  <c r="D87" i="23" s="1"/>
  <c r="J117" i="36"/>
  <c r="J130" i="36"/>
  <c r="J47" i="37"/>
  <c r="G72" i="37"/>
  <c r="E117" i="37"/>
  <c r="F118" i="37"/>
  <c r="G119" i="37"/>
  <c r="J127" i="37"/>
  <c r="E130" i="37"/>
  <c r="I130" i="37"/>
  <c r="I122" i="37"/>
  <c r="H130" i="37"/>
  <c r="J101" i="36"/>
  <c r="G136" i="36"/>
  <c r="G136" i="37" s="1"/>
  <c r="E9" i="37"/>
  <c r="F10" i="37"/>
  <c r="F74" i="37"/>
  <c r="E91" i="37"/>
  <c r="E100" i="37"/>
  <c r="F101" i="37"/>
  <c r="E120" i="37"/>
  <c r="J141" i="36"/>
  <c r="D147" i="36"/>
  <c r="F91" i="37"/>
  <c r="J138" i="37"/>
  <c r="D142" i="37"/>
  <c r="G97" i="36"/>
  <c r="E86" i="23" s="1"/>
  <c r="D125" i="36"/>
  <c r="I125" i="36"/>
  <c r="D97" i="36"/>
  <c r="H97" i="36"/>
  <c r="F86" i="23" s="1"/>
  <c r="E125" i="36"/>
  <c r="D136" i="36"/>
  <c r="I97" i="36"/>
  <c r="G86" i="23" s="1"/>
  <c r="J97" i="36"/>
  <c r="E147" i="36"/>
  <c r="I147" i="36"/>
  <c r="J118" i="36"/>
  <c r="H121" i="36"/>
  <c r="H143" i="36"/>
  <c r="J100" i="35"/>
  <c r="C85" i="21"/>
  <c r="G56" i="35"/>
  <c r="J51" i="35"/>
  <c r="J30" i="35"/>
  <c r="E125" i="35"/>
  <c r="J60" i="35"/>
  <c r="I97" i="35"/>
  <c r="G86" i="21" s="1"/>
  <c r="D165" i="35"/>
  <c r="J54" i="35"/>
  <c r="J54" i="37" s="1"/>
  <c r="J58" i="35"/>
  <c r="I125" i="35"/>
  <c r="J17" i="35"/>
  <c r="J65" i="35"/>
  <c r="G97" i="35"/>
  <c r="E86" i="21" s="1"/>
  <c r="D125" i="35"/>
  <c r="D136" i="35"/>
  <c r="E147" i="35"/>
  <c r="I147" i="35"/>
  <c r="E17" i="35"/>
  <c r="H35" i="35"/>
  <c r="J31" i="35"/>
  <c r="F119" i="35"/>
  <c r="F125" i="35" s="1"/>
  <c r="D88" i="21" s="1"/>
  <c r="D147" i="35"/>
  <c r="F17" i="35"/>
  <c r="H52" i="35"/>
  <c r="H56" i="35" s="1"/>
  <c r="H56" i="37" s="1"/>
  <c r="H59" i="35"/>
  <c r="H63" i="35" s="1"/>
  <c r="H63" i="37" s="1"/>
  <c r="H66" i="35"/>
  <c r="H70" i="35" s="1"/>
  <c r="H121" i="35"/>
  <c r="H125" i="35" s="1"/>
  <c r="J117" i="35"/>
  <c r="J119" i="35" s="1"/>
  <c r="J67" i="34"/>
  <c r="I70" i="34"/>
  <c r="I70" i="37" s="1"/>
  <c r="G70" i="34"/>
  <c r="G70" i="37" s="1"/>
  <c r="J65" i="34"/>
  <c r="I35" i="34"/>
  <c r="J32" i="34"/>
  <c r="J97" i="34"/>
  <c r="H66" i="34"/>
  <c r="J66" i="34" s="1"/>
  <c r="J21" i="34"/>
  <c r="J21" i="37" s="1"/>
  <c r="H97" i="34"/>
  <c r="F86" i="27" s="1"/>
  <c r="I97" i="34"/>
  <c r="G86" i="27" s="1"/>
  <c r="J72" i="34"/>
  <c r="J75" i="34" s="1"/>
  <c r="D147" i="34"/>
  <c r="D97" i="34"/>
  <c r="F75" i="34"/>
  <c r="D84" i="27" s="1"/>
  <c r="E75" i="34"/>
  <c r="C84" i="27" s="1"/>
  <c r="H147" i="34"/>
  <c r="D125" i="34"/>
  <c r="D136" i="34"/>
  <c r="I147" i="34"/>
  <c r="J59" i="34"/>
  <c r="E17" i="34"/>
  <c r="E125" i="34"/>
  <c r="J160" i="34"/>
  <c r="J165" i="34" s="1"/>
  <c r="D165" i="34"/>
  <c r="J52" i="34"/>
  <c r="J58" i="34"/>
  <c r="D70" i="34"/>
  <c r="F102" i="34"/>
  <c r="F114" i="34" s="1"/>
  <c r="D87" i="27" s="1"/>
  <c r="H121" i="34"/>
  <c r="H125" i="34" s="1"/>
  <c r="J130" i="34"/>
  <c r="J136" i="34" s="1"/>
  <c r="E147" i="34"/>
  <c r="E22" i="34"/>
  <c r="J20" i="34"/>
  <c r="H31" i="34"/>
  <c r="I60" i="34"/>
  <c r="D35" i="34"/>
  <c r="G30" i="34"/>
  <c r="I53" i="34"/>
  <c r="J53" i="34" s="1"/>
  <c r="D56" i="34"/>
  <c r="F119" i="34"/>
  <c r="F125" i="34" s="1"/>
  <c r="D88" i="27" s="1"/>
  <c r="J122" i="34"/>
  <c r="E175" i="34" l="1"/>
  <c r="D82" i="21"/>
  <c r="C82" i="21"/>
  <c r="J122" i="37"/>
  <c r="J51" i="34"/>
  <c r="J56" i="34" s="1"/>
  <c r="G51" i="37"/>
  <c r="G56" i="37"/>
  <c r="J102" i="35"/>
  <c r="J101" i="37"/>
  <c r="G88" i="27"/>
  <c r="J52" i="35"/>
  <c r="J52" i="37" s="1"/>
  <c r="J147" i="34"/>
  <c r="C88" i="23"/>
  <c r="D165" i="37"/>
  <c r="J58" i="37"/>
  <c r="F88" i="21"/>
  <c r="J67" i="37"/>
  <c r="J141" i="37"/>
  <c r="J73" i="37"/>
  <c r="J53" i="37"/>
  <c r="J65" i="37"/>
  <c r="D70" i="37"/>
  <c r="G88" i="21"/>
  <c r="H59" i="37"/>
  <c r="F17" i="37"/>
  <c r="J74" i="37"/>
  <c r="F75" i="37"/>
  <c r="F125" i="37"/>
  <c r="J17" i="34"/>
  <c r="F102" i="37"/>
  <c r="J130" i="37"/>
  <c r="F119" i="37"/>
  <c r="G88" i="23"/>
  <c r="E88" i="23"/>
  <c r="D147" i="37"/>
  <c r="J66" i="35"/>
  <c r="J66" i="37" s="1"/>
  <c r="F84" i="21"/>
  <c r="C88" i="21"/>
  <c r="D63" i="37"/>
  <c r="I125" i="37"/>
  <c r="J100" i="37"/>
  <c r="E84" i="21"/>
  <c r="J22" i="34"/>
  <c r="J22" i="37" s="1"/>
  <c r="J20" i="37"/>
  <c r="F88" i="27"/>
  <c r="J72" i="37"/>
  <c r="E114" i="37"/>
  <c r="E28" i="34"/>
  <c r="E22" i="37"/>
  <c r="E17" i="37"/>
  <c r="C82" i="27"/>
  <c r="E75" i="37"/>
  <c r="E86" i="37"/>
  <c r="C85" i="27"/>
  <c r="J42" i="36"/>
  <c r="J165" i="36"/>
  <c r="J165" i="37" s="1"/>
  <c r="J117" i="37"/>
  <c r="G97" i="37"/>
  <c r="D56" i="37"/>
  <c r="H52" i="37"/>
  <c r="I35" i="35"/>
  <c r="J32" i="35"/>
  <c r="J32" i="37" s="1"/>
  <c r="J97" i="37"/>
  <c r="H97" i="37"/>
  <c r="I147" i="37"/>
  <c r="D35" i="37"/>
  <c r="D136" i="37"/>
  <c r="I56" i="34"/>
  <c r="I56" i="37" s="1"/>
  <c r="I53" i="37"/>
  <c r="I63" i="34"/>
  <c r="I63" i="37" s="1"/>
  <c r="I60" i="37"/>
  <c r="J86" i="34"/>
  <c r="J86" i="37" s="1"/>
  <c r="E125" i="37"/>
  <c r="D125" i="37"/>
  <c r="H35" i="34"/>
  <c r="H31" i="37"/>
  <c r="J160" i="37"/>
  <c r="J70" i="34"/>
  <c r="G35" i="34"/>
  <c r="E84" i="27" s="1"/>
  <c r="G30" i="37"/>
  <c r="C88" i="27"/>
  <c r="H70" i="34"/>
  <c r="H70" i="37" s="1"/>
  <c r="H66" i="37"/>
  <c r="I97" i="37"/>
  <c r="D97" i="37"/>
  <c r="J75" i="36"/>
  <c r="J75" i="37" s="1"/>
  <c r="J147" i="36"/>
  <c r="J136" i="36"/>
  <c r="J136" i="37" s="1"/>
  <c r="J119" i="36"/>
  <c r="J119" i="37" s="1"/>
  <c r="J118" i="37"/>
  <c r="J102" i="36"/>
  <c r="F114" i="37"/>
  <c r="H147" i="36"/>
  <c r="H147" i="37" s="1"/>
  <c r="H143" i="37"/>
  <c r="H125" i="36"/>
  <c r="H121" i="37"/>
  <c r="E147" i="37"/>
  <c r="J121" i="36"/>
  <c r="J121" i="35"/>
  <c r="J125" i="35" s="1"/>
  <c r="J59" i="35"/>
  <c r="J63" i="35" s="1"/>
  <c r="J121" i="34"/>
  <c r="J125" i="34" s="1"/>
  <c r="J60" i="34"/>
  <c r="J30" i="34"/>
  <c r="J30" i="37" s="1"/>
  <c r="J31" i="34"/>
  <c r="J31" i="37" s="1"/>
  <c r="J42" i="37" l="1"/>
  <c r="J102" i="37"/>
  <c r="J51" i="37"/>
  <c r="J17" i="37"/>
  <c r="J56" i="35"/>
  <c r="J56" i="37" s="1"/>
  <c r="J147" i="37"/>
  <c r="J28" i="34"/>
  <c r="J28" i="37" s="1"/>
  <c r="J70" i="35"/>
  <c r="J70" i="37" s="1"/>
  <c r="J35" i="35"/>
  <c r="H125" i="37"/>
  <c r="F88" i="23"/>
  <c r="I35" i="37"/>
  <c r="G84" i="21"/>
  <c r="C83" i="27"/>
  <c r="E28" i="37"/>
  <c r="F84" i="27"/>
  <c r="G84" i="27"/>
  <c r="J59" i="37"/>
  <c r="G35" i="37"/>
  <c r="H35" i="37"/>
  <c r="J63" i="34"/>
  <c r="J63" i="37" s="1"/>
  <c r="J60" i="37"/>
  <c r="J125" i="36"/>
  <c r="J125" i="37" s="1"/>
  <c r="J121" i="37"/>
  <c r="J35" i="34"/>
  <c r="J35" i="37" s="1"/>
  <c r="G89" i="24"/>
  <c r="F89" i="24"/>
  <c r="E76" i="24"/>
  <c r="D76" i="24"/>
  <c r="C76" i="24"/>
  <c r="E72" i="24"/>
  <c r="D72" i="24"/>
  <c r="C72" i="24"/>
  <c r="E71" i="24"/>
  <c r="D71" i="24"/>
  <c r="C71" i="24"/>
  <c r="E70" i="24"/>
  <c r="D70" i="24"/>
  <c r="C70" i="24"/>
  <c r="E69" i="24"/>
  <c r="D69" i="24"/>
  <c r="C69" i="24"/>
  <c r="E63" i="24"/>
  <c r="D63" i="24"/>
  <c r="C63" i="24"/>
  <c r="E62" i="24"/>
  <c r="D62" i="24"/>
  <c r="C62" i="24"/>
  <c r="E59" i="24"/>
  <c r="D59" i="24"/>
  <c r="C59" i="24"/>
  <c r="E53" i="24"/>
  <c r="D53" i="24"/>
  <c r="C53" i="24"/>
  <c r="E52" i="24"/>
  <c r="D52" i="24"/>
  <c r="C52" i="24"/>
  <c r="E51" i="24"/>
  <c r="D51" i="24"/>
  <c r="C51" i="24"/>
  <c r="E27" i="24"/>
  <c r="D27" i="24"/>
  <c r="C27" i="24"/>
  <c r="E26" i="24"/>
  <c r="D26" i="24"/>
  <c r="C26" i="24"/>
  <c r="E25" i="24"/>
  <c r="D25" i="24"/>
  <c r="C25" i="24"/>
  <c r="E22" i="24"/>
  <c r="D22" i="24"/>
  <c r="C22" i="24"/>
  <c r="S68" i="12" l="1"/>
  <c r="R68" i="12"/>
  <c r="Q68" i="12"/>
  <c r="O31" i="10"/>
  <c r="N31" i="10"/>
  <c r="M31" i="10"/>
  <c r="L31" i="10"/>
  <c r="K31" i="10"/>
  <c r="J31" i="10"/>
  <c r="H31" i="10"/>
  <c r="G31" i="10"/>
  <c r="F31" i="10"/>
  <c r="E31" i="10"/>
  <c r="D31" i="10"/>
  <c r="C31" i="10"/>
  <c r="S18" i="10"/>
  <c r="R18" i="10"/>
  <c r="Q18" i="10"/>
  <c r="O18" i="10"/>
  <c r="N18" i="10"/>
  <c r="M18" i="10"/>
  <c r="L18" i="10"/>
  <c r="K18" i="10"/>
  <c r="J18" i="10"/>
  <c r="I18" i="10"/>
  <c r="H18" i="10"/>
  <c r="G18" i="10"/>
  <c r="F18" i="10"/>
  <c r="E18" i="10"/>
  <c r="D18" i="10"/>
  <c r="C18" i="10"/>
  <c r="S18" i="12"/>
  <c r="R18" i="12"/>
  <c r="Q18" i="12"/>
  <c r="O18" i="12"/>
  <c r="N18" i="12"/>
  <c r="N19" i="12" s="1"/>
  <c r="M18" i="12"/>
  <c r="L18" i="12"/>
  <c r="K18" i="12"/>
  <c r="J18" i="12"/>
  <c r="J19" i="12" s="1"/>
  <c r="I18" i="12"/>
  <c r="H18" i="12"/>
  <c r="G18" i="12"/>
  <c r="F18" i="12"/>
  <c r="F19" i="12" s="1"/>
  <c r="E18" i="12"/>
  <c r="D18" i="12"/>
  <c r="C18" i="12"/>
  <c r="O18" i="11"/>
  <c r="O19" i="11" s="1"/>
  <c r="N18" i="11"/>
  <c r="N19" i="11" s="1"/>
  <c r="M18" i="11"/>
  <c r="L18" i="11"/>
  <c r="J18" i="11"/>
  <c r="I18" i="11"/>
  <c r="I19" i="11" s="1"/>
  <c r="H18" i="11"/>
  <c r="G18" i="11"/>
  <c r="F18" i="11"/>
  <c r="F19" i="11" s="1"/>
  <c r="E18" i="11"/>
  <c r="E19" i="11" s="1"/>
  <c r="D18" i="11"/>
  <c r="D61" i="11" s="1"/>
  <c r="C18" i="11"/>
  <c r="D19" i="11" s="1"/>
  <c r="S18" i="11"/>
  <c r="R18" i="11"/>
  <c r="Q18" i="11"/>
  <c r="K18" i="11"/>
  <c r="Q41" i="12"/>
  <c r="S39" i="12"/>
  <c r="S41" i="12" s="1"/>
  <c r="R39" i="12"/>
  <c r="R41" i="12" s="1"/>
  <c r="Q39" i="12"/>
  <c r="I41" i="12"/>
  <c r="O39" i="12"/>
  <c r="O41" i="12" s="1"/>
  <c r="N39" i="12"/>
  <c r="N41" i="12" s="1"/>
  <c r="M39" i="12"/>
  <c r="M41" i="12" s="1"/>
  <c r="L39" i="12"/>
  <c r="L41" i="12" s="1"/>
  <c r="K39" i="12"/>
  <c r="K41" i="12" s="1"/>
  <c r="J39" i="12"/>
  <c r="J41" i="12" s="1"/>
  <c r="I39" i="12"/>
  <c r="H39" i="12"/>
  <c r="H41" i="12" s="1"/>
  <c r="G39" i="12"/>
  <c r="G41" i="12" s="1"/>
  <c r="F39" i="12"/>
  <c r="F39" i="2" s="1"/>
  <c r="E39" i="12"/>
  <c r="E41" i="12" s="1"/>
  <c r="D39" i="12"/>
  <c r="D39" i="2" s="1"/>
  <c r="C39" i="12"/>
  <c r="S31" i="12"/>
  <c r="R31" i="12"/>
  <c r="Q31" i="12"/>
  <c r="O31" i="12"/>
  <c r="N31" i="12"/>
  <c r="M31" i="12"/>
  <c r="L31" i="12"/>
  <c r="J31" i="12"/>
  <c r="I31" i="12"/>
  <c r="H31" i="12"/>
  <c r="G31" i="12"/>
  <c r="F31" i="12"/>
  <c r="E31" i="12"/>
  <c r="D31" i="12"/>
  <c r="C31" i="12"/>
  <c r="C12" i="2"/>
  <c r="C14" i="2"/>
  <c r="C15" i="2"/>
  <c r="D12" i="2"/>
  <c r="E12" i="2"/>
  <c r="F12" i="2"/>
  <c r="G12" i="2"/>
  <c r="H12" i="2"/>
  <c r="I12" i="2"/>
  <c r="C13" i="2"/>
  <c r="D13" i="2"/>
  <c r="E13" i="2"/>
  <c r="F13" i="2"/>
  <c r="G13" i="2"/>
  <c r="H13" i="2"/>
  <c r="I13" i="2"/>
  <c r="D14" i="2"/>
  <c r="E14" i="2"/>
  <c r="F14" i="2"/>
  <c r="G14" i="2"/>
  <c r="H14" i="2"/>
  <c r="I14" i="2"/>
  <c r="D15" i="2"/>
  <c r="E15" i="2"/>
  <c r="F15" i="2"/>
  <c r="G15" i="2"/>
  <c r="H15" i="2"/>
  <c r="I15" i="2"/>
  <c r="C16" i="2"/>
  <c r="D16" i="2"/>
  <c r="E16" i="2"/>
  <c r="F16" i="2"/>
  <c r="G16" i="2"/>
  <c r="H16" i="2"/>
  <c r="I16" i="2"/>
  <c r="C17" i="2"/>
  <c r="D17" i="2"/>
  <c r="E17" i="2"/>
  <c r="F17" i="2"/>
  <c r="G17" i="2"/>
  <c r="H17" i="2"/>
  <c r="I17" i="2"/>
  <c r="C22" i="2"/>
  <c r="D22" i="2"/>
  <c r="E22" i="2"/>
  <c r="F22" i="2"/>
  <c r="G22" i="2"/>
  <c r="H22" i="2"/>
  <c r="I22" i="2"/>
  <c r="C23" i="2"/>
  <c r="D23" i="2"/>
  <c r="E23" i="2"/>
  <c r="F23" i="2"/>
  <c r="G23" i="2"/>
  <c r="H23" i="2"/>
  <c r="I23" i="2"/>
  <c r="C24" i="2"/>
  <c r="D24" i="2"/>
  <c r="E24" i="2"/>
  <c r="F24" i="2"/>
  <c r="G24" i="2"/>
  <c r="H24" i="2"/>
  <c r="I24" i="2"/>
  <c r="C25" i="2"/>
  <c r="D25" i="2"/>
  <c r="E25" i="2"/>
  <c r="F25" i="2"/>
  <c r="G25" i="2"/>
  <c r="H25" i="2"/>
  <c r="I25" i="2"/>
  <c r="C26" i="2"/>
  <c r="D26" i="2"/>
  <c r="E26" i="2"/>
  <c r="F26" i="2"/>
  <c r="G26" i="2"/>
  <c r="H26" i="2"/>
  <c r="I26" i="2"/>
  <c r="C27" i="2"/>
  <c r="D27" i="2"/>
  <c r="E27" i="2"/>
  <c r="F27" i="2"/>
  <c r="G27" i="2"/>
  <c r="H27" i="2"/>
  <c r="I27" i="2"/>
  <c r="C28" i="2"/>
  <c r="D28" i="2"/>
  <c r="E28" i="2"/>
  <c r="F28" i="2"/>
  <c r="G28" i="2"/>
  <c r="H28" i="2"/>
  <c r="I28" i="2"/>
  <c r="C29" i="2"/>
  <c r="D29" i="2"/>
  <c r="E29" i="2"/>
  <c r="F29" i="2"/>
  <c r="G29" i="2"/>
  <c r="H29" i="2"/>
  <c r="I29" i="2"/>
  <c r="C30" i="2"/>
  <c r="D30" i="2"/>
  <c r="E30" i="2"/>
  <c r="F30" i="2"/>
  <c r="G30" i="2"/>
  <c r="H30" i="2"/>
  <c r="I30" i="2"/>
  <c r="C36" i="2"/>
  <c r="D36" i="2"/>
  <c r="E36" i="2"/>
  <c r="F36" i="2"/>
  <c r="G36" i="2"/>
  <c r="H36" i="2"/>
  <c r="I36" i="2"/>
  <c r="C37" i="2"/>
  <c r="D37" i="2"/>
  <c r="E37" i="2"/>
  <c r="F37" i="2"/>
  <c r="G37" i="2"/>
  <c r="H37" i="2"/>
  <c r="I37" i="2"/>
  <c r="C38" i="2"/>
  <c r="D38" i="2"/>
  <c r="E38" i="2"/>
  <c r="F38" i="2"/>
  <c r="G38" i="2"/>
  <c r="H38" i="2"/>
  <c r="I38" i="2"/>
  <c r="C39" i="2"/>
  <c r="G39" i="2"/>
  <c r="I39" i="2"/>
  <c r="C47" i="2"/>
  <c r="D47" i="2"/>
  <c r="E47" i="2"/>
  <c r="F47" i="2"/>
  <c r="G47" i="2"/>
  <c r="H47" i="2"/>
  <c r="I47" i="2"/>
  <c r="C50" i="2"/>
  <c r="D50" i="2"/>
  <c r="E50" i="2"/>
  <c r="F50" i="2"/>
  <c r="G50" i="2"/>
  <c r="H50" i="2"/>
  <c r="I50" i="2"/>
  <c r="C51" i="2"/>
  <c r="D51" i="2"/>
  <c r="E51" i="2"/>
  <c r="F51" i="2"/>
  <c r="G51" i="2"/>
  <c r="H51" i="2"/>
  <c r="I51" i="2"/>
  <c r="C52" i="2"/>
  <c r="D52" i="2"/>
  <c r="E52" i="2"/>
  <c r="F52" i="2"/>
  <c r="G52" i="2"/>
  <c r="H52" i="2"/>
  <c r="I52" i="2"/>
  <c r="C60" i="2"/>
  <c r="D60" i="2"/>
  <c r="E60" i="2"/>
  <c r="F60" i="2"/>
  <c r="G60" i="2"/>
  <c r="H60" i="2"/>
  <c r="I60" i="2"/>
  <c r="G65" i="2"/>
  <c r="I65" i="2"/>
  <c r="D69" i="2"/>
  <c r="E69" i="2"/>
  <c r="C41" i="12"/>
  <c r="E61" i="12"/>
  <c r="H61" i="12"/>
  <c r="C64" i="12"/>
  <c r="D64" i="12"/>
  <c r="E64" i="12"/>
  <c r="F64" i="12"/>
  <c r="G64" i="12"/>
  <c r="H64" i="12"/>
  <c r="I64" i="12"/>
  <c r="H65" i="12"/>
  <c r="H66" i="12" s="1"/>
  <c r="C68" i="12"/>
  <c r="D68" i="12"/>
  <c r="E68" i="12"/>
  <c r="C31" i="11"/>
  <c r="D31" i="11"/>
  <c r="E31" i="11"/>
  <c r="F31" i="11"/>
  <c r="F32" i="11" s="1"/>
  <c r="G31" i="11"/>
  <c r="G32" i="11" s="1"/>
  <c r="H31" i="11"/>
  <c r="H32" i="11" s="1"/>
  <c r="I31" i="11"/>
  <c r="E61" i="11"/>
  <c r="H61" i="11"/>
  <c r="I61" i="11"/>
  <c r="C64" i="11"/>
  <c r="D64" i="11"/>
  <c r="E64" i="11"/>
  <c r="F64" i="11"/>
  <c r="G64" i="11"/>
  <c r="H64" i="11"/>
  <c r="I64" i="11"/>
  <c r="G65" i="11"/>
  <c r="H65" i="11"/>
  <c r="C68" i="11"/>
  <c r="D68" i="11"/>
  <c r="E68" i="11"/>
  <c r="D32" i="11" l="1"/>
  <c r="I32" i="11"/>
  <c r="E32" i="11"/>
  <c r="R19" i="11"/>
  <c r="S19" i="11"/>
  <c r="G61" i="11"/>
  <c r="G19" i="11"/>
  <c r="H19" i="11"/>
  <c r="M19" i="11"/>
  <c r="J19" i="11"/>
  <c r="Q19" i="11"/>
  <c r="K19" i="11"/>
  <c r="L19" i="11"/>
  <c r="D32" i="12"/>
  <c r="H32" i="12"/>
  <c r="M32" i="12"/>
  <c r="S32" i="12"/>
  <c r="R32" i="12"/>
  <c r="F32" i="12"/>
  <c r="O32" i="12"/>
  <c r="N32" i="12"/>
  <c r="D31" i="2"/>
  <c r="G19" i="12"/>
  <c r="K19" i="12"/>
  <c r="O19" i="12"/>
  <c r="D19" i="12"/>
  <c r="H19" i="12"/>
  <c r="L19" i="12"/>
  <c r="Q19" i="12"/>
  <c r="E19" i="12"/>
  <c r="I61" i="12"/>
  <c r="I19" i="12"/>
  <c r="M19" i="12"/>
  <c r="S19" i="12"/>
  <c r="R19" i="12"/>
  <c r="G32" i="12"/>
  <c r="J32" i="12"/>
  <c r="Q32" i="12"/>
  <c r="E32" i="12"/>
  <c r="I32" i="12"/>
  <c r="H66" i="11"/>
  <c r="C31" i="2"/>
  <c r="D32" i="2" s="1"/>
  <c r="F65" i="2"/>
  <c r="I65" i="12"/>
  <c r="K65" i="2"/>
  <c r="J65" i="2"/>
  <c r="E39" i="2"/>
  <c r="I66" i="11"/>
  <c r="G65" i="12"/>
  <c r="I65" i="11"/>
  <c r="G66" i="11"/>
  <c r="C85" i="24"/>
  <c r="G90" i="24"/>
  <c r="F69" i="2"/>
  <c r="F68" i="12"/>
  <c r="F69" i="12" s="1"/>
  <c r="F68" i="11"/>
  <c r="F69" i="11" s="1"/>
  <c r="E69" i="12"/>
  <c r="D69" i="11"/>
  <c r="F65" i="12"/>
  <c r="F65" i="11"/>
  <c r="D18" i="2"/>
  <c r="D61" i="12"/>
  <c r="F31" i="2"/>
  <c r="H31" i="2"/>
  <c r="H18" i="2"/>
  <c r="F18" i="2"/>
  <c r="F19" i="2" s="1"/>
  <c r="G18" i="2"/>
  <c r="G19" i="2" s="1"/>
  <c r="E18" i="2"/>
  <c r="E19" i="2" s="1"/>
  <c r="C61" i="11"/>
  <c r="E31" i="2"/>
  <c r="F61" i="12"/>
  <c r="F66" i="12" s="1"/>
  <c r="D41" i="12"/>
  <c r="H39" i="2"/>
  <c r="F41" i="12"/>
  <c r="G31" i="2"/>
  <c r="I18" i="2"/>
  <c r="C61" i="12"/>
  <c r="I66" i="12"/>
  <c r="E65" i="2"/>
  <c r="E69" i="11"/>
  <c r="D69" i="12"/>
  <c r="G61" i="12"/>
  <c r="H67" i="11"/>
  <c r="F61" i="11"/>
  <c r="E73" i="27"/>
  <c r="D73" i="27"/>
  <c r="C73" i="27"/>
  <c r="E54" i="27"/>
  <c r="D83" i="34" s="1"/>
  <c r="D54" i="27"/>
  <c r="D82" i="34" s="1"/>
  <c r="C54" i="27"/>
  <c r="D81" i="34" s="1"/>
  <c r="E39" i="27"/>
  <c r="D39" i="27"/>
  <c r="C39" i="27"/>
  <c r="I57" i="2"/>
  <c r="H57" i="2"/>
  <c r="G57" i="2"/>
  <c r="F57" i="2"/>
  <c r="E57" i="2"/>
  <c r="D57" i="2"/>
  <c r="C57" i="2"/>
  <c r="I31" i="10"/>
  <c r="I61" i="10"/>
  <c r="I66" i="10" s="1"/>
  <c r="E61" i="10"/>
  <c r="E66" i="10" s="1"/>
  <c r="C18" i="2"/>
  <c r="G68" i="10"/>
  <c r="F68" i="10"/>
  <c r="E68" i="10"/>
  <c r="D68" i="10"/>
  <c r="C68" i="10"/>
  <c r="J64" i="11"/>
  <c r="J31" i="11"/>
  <c r="J32" i="11" s="1"/>
  <c r="J61" i="11"/>
  <c r="J60" i="2"/>
  <c r="J57" i="2"/>
  <c r="J52" i="2"/>
  <c r="J51" i="2"/>
  <c r="J50" i="2"/>
  <c r="J47" i="2"/>
  <c r="J38" i="2"/>
  <c r="J37" i="2"/>
  <c r="J36" i="2"/>
  <c r="J30" i="2"/>
  <c r="J29" i="2"/>
  <c r="J28" i="2"/>
  <c r="J27" i="2"/>
  <c r="J26" i="2"/>
  <c r="J25" i="2"/>
  <c r="J24" i="2"/>
  <c r="J23" i="2"/>
  <c r="J22" i="2"/>
  <c r="J17" i="2"/>
  <c r="J16" i="2"/>
  <c r="J15" i="2"/>
  <c r="J14" i="2"/>
  <c r="J13" i="2"/>
  <c r="J12" i="2"/>
  <c r="J64" i="12"/>
  <c r="J61" i="12"/>
  <c r="F32" i="2" l="1"/>
  <c r="I67" i="11"/>
  <c r="E32" i="2"/>
  <c r="G32" i="2"/>
  <c r="H19" i="2"/>
  <c r="D19" i="2"/>
  <c r="I19" i="2"/>
  <c r="H32" i="2"/>
  <c r="Q65" i="2"/>
  <c r="I83" i="34"/>
  <c r="H82" i="34"/>
  <c r="G81" i="34"/>
  <c r="D86" i="34"/>
  <c r="C90" i="24"/>
  <c r="D85" i="24"/>
  <c r="D90" i="24"/>
  <c r="F66" i="11"/>
  <c r="G67" i="11" s="1"/>
  <c r="D88" i="24"/>
  <c r="F90" i="24"/>
  <c r="C88" i="24"/>
  <c r="D87" i="24"/>
  <c r="E86" i="24"/>
  <c r="C86" i="24"/>
  <c r="I31" i="2"/>
  <c r="I32" i="2" s="1"/>
  <c r="E88" i="24"/>
  <c r="C82" i="24"/>
  <c r="F70" i="12"/>
  <c r="G68" i="12"/>
  <c r="G69" i="12" s="1"/>
  <c r="G68" i="11"/>
  <c r="G69" i="2"/>
  <c r="J65" i="11"/>
  <c r="J66" i="11" s="1"/>
  <c r="J67" i="11" s="1"/>
  <c r="J65" i="12"/>
  <c r="J66" i="12" s="1"/>
  <c r="I66" i="2"/>
  <c r="I61" i="2"/>
  <c r="E61" i="2"/>
  <c r="C61" i="10"/>
  <c r="C66" i="10" s="1"/>
  <c r="C70" i="10" s="1"/>
  <c r="G66" i="12"/>
  <c r="G67" i="12" s="1"/>
  <c r="E65" i="12"/>
  <c r="E66" i="12" s="1"/>
  <c r="D65" i="2"/>
  <c r="E65" i="11"/>
  <c r="E66" i="11" s="1"/>
  <c r="D69" i="10"/>
  <c r="I67" i="12"/>
  <c r="J39" i="2"/>
  <c r="D61" i="10"/>
  <c r="D66" i="10" s="1"/>
  <c r="D70" i="10" s="1"/>
  <c r="H61" i="10"/>
  <c r="F61" i="10"/>
  <c r="F66" i="10" s="1"/>
  <c r="F70" i="10" s="1"/>
  <c r="J61" i="10"/>
  <c r="J66" i="10" s="1"/>
  <c r="J67" i="10" s="1"/>
  <c r="E69" i="10"/>
  <c r="F69" i="10"/>
  <c r="E70" i="10"/>
  <c r="G69" i="10"/>
  <c r="J31" i="2"/>
  <c r="F67" i="11" l="1"/>
  <c r="J32" i="2"/>
  <c r="F70" i="11"/>
  <c r="H86" i="34"/>
  <c r="G86" i="34"/>
  <c r="I86" i="34"/>
  <c r="D83" i="24"/>
  <c r="D82" i="24"/>
  <c r="D84" i="24"/>
  <c r="G88" i="24"/>
  <c r="C87" i="24"/>
  <c r="G86" i="24"/>
  <c r="F86" i="24"/>
  <c r="D86" i="24"/>
  <c r="C83" i="24"/>
  <c r="E90" i="24"/>
  <c r="G70" i="12"/>
  <c r="H68" i="11"/>
  <c r="H68" i="12"/>
  <c r="H69" i="2"/>
  <c r="H68" i="10"/>
  <c r="H69" i="10" s="1"/>
  <c r="G69" i="11"/>
  <c r="G70" i="11"/>
  <c r="I70" i="2"/>
  <c r="F61" i="2"/>
  <c r="J66" i="2"/>
  <c r="D61" i="2"/>
  <c r="F66" i="2"/>
  <c r="H66" i="10"/>
  <c r="H61" i="2"/>
  <c r="D67" i="10"/>
  <c r="C61" i="2"/>
  <c r="H67" i="12"/>
  <c r="E70" i="11"/>
  <c r="C65" i="2"/>
  <c r="D65" i="11"/>
  <c r="D66" i="11" s="1"/>
  <c r="E67" i="11" s="1"/>
  <c r="D65" i="12"/>
  <c r="D66" i="12" s="1"/>
  <c r="E67" i="12" s="1"/>
  <c r="E66" i="2"/>
  <c r="E70" i="12"/>
  <c r="F67" i="12"/>
  <c r="F67" i="10"/>
  <c r="J18" i="2"/>
  <c r="J19" i="2" s="1"/>
  <c r="E67" i="10"/>
  <c r="G61" i="10"/>
  <c r="G61" i="2" s="1"/>
  <c r="J61" i="2"/>
  <c r="F70" i="2" l="1"/>
  <c r="E85" i="27"/>
  <c r="G85" i="27"/>
  <c r="F85" i="27"/>
  <c r="F88" i="24"/>
  <c r="I68" i="11"/>
  <c r="I68" i="12"/>
  <c r="I69" i="2"/>
  <c r="I68" i="10"/>
  <c r="J70" i="2"/>
  <c r="H70" i="12"/>
  <c r="H69" i="12"/>
  <c r="H69" i="11"/>
  <c r="H70" i="11"/>
  <c r="H70" i="10"/>
  <c r="H66" i="2"/>
  <c r="I67" i="10"/>
  <c r="D66" i="2"/>
  <c r="D70" i="12"/>
  <c r="E70" i="2"/>
  <c r="F67" i="2"/>
  <c r="D70" i="11"/>
  <c r="C65" i="11"/>
  <c r="C66" i="11" s="1"/>
  <c r="C70" i="11" s="1"/>
  <c r="C65" i="12"/>
  <c r="C66" i="12" s="1"/>
  <c r="G66" i="10"/>
  <c r="G66" i="2" s="1"/>
  <c r="J67" i="12"/>
  <c r="E67" i="2" l="1"/>
  <c r="G67" i="2"/>
  <c r="I69" i="12"/>
  <c r="I70" i="12"/>
  <c r="J69" i="2"/>
  <c r="J68" i="12"/>
  <c r="Q69" i="12" s="1"/>
  <c r="J68" i="10"/>
  <c r="J68" i="11"/>
  <c r="I69" i="10"/>
  <c r="I70" i="10"/>
  <c r="I70" i="11"/>
  <c r="I69" i="11"/>
  <c r="H67" i="2"/>
  <c r="G70" i="2"/>
  <c r="G71" i="2" s="1"/>
  <c r="H70" i="2"/>
  <c r="I71" i="2" s="1"/>
  <c r="I67" i="2"/>
  <c r="C66" i="2"/>
  <c r="C70" i="12"/>
  <c r="D70" i="2"/>
  <c r="E71" i="2" s="1"/>
  <c r="D67" i="11"/>
  <c r="F71" i="2"/>
  <c r="D67" i="12"/>
  <c r="G67" i="10"/>
  <c r="G70" i="10"/>
  <c r="H67" i="10"/>
  <c r="J67" i="2"/>
  <c r="C70" i="2" l="1"/>
  <c r="D71" i="2" s="1"/>
  <c r="J70" i="10"/>
  <c r="J69" i="10"/>
  <c r="J69" i="11"/>
  <c r="J70" i="11"/>
  <c r="J69" i="12"/>
  <c r="J70" i="12"/>
  <c r="H71" i="2"/>
  <c r="D67" i="2"/>
  <c r="J71" i="2"/>
  <c r="G38" i="24" l="1"/>
  <c r="F38" i="24"/>
  <c r="D28" i="27" l="1"/>
  <c r="C28" i="27"/>
  <c r="M57" i="2"/>
  <c r="L57" i="2"/>
  <c r="E39" i="24"/>
  <c r="D39" i="24"/>
  <c r="E38" i="24"/>
  <c r="D38" i="24"/>
  <c r="C39" i="24"/>
  <c r="C38" i="24"/>
  <c r="C16" i="24"/>
  <c r="F73" i="23"/>
  <c r="G73" i="23"/>
  <c r="E39" i="23"/>
  <c r="D39" i="23"/>
  <c r="C39" i="23"/>
  <c r="E73" i="23"/>
  <c r="D73" i="23"/>
  <c r="C73" i="23"/>
  <c r="E39" i="21"/>
  <c r="D39" i="21"/>
  <c r="C39" i="21"/>
  <c r="E73" i="21"/>
  <c r="D73" i="21"/>
  <c r="D73" i="24" s="1"/>
  <c r="C73" i="21"/>
  <c r="E28" i="21"/>
  <c r="D28" i="21"/>
  <c r="C28" i="21"/>
  <c r="S60" i="2"/>
  <c r="R60" i="2"/>
  <c r="Q60" i="2"/>
  <c r="O60" i="2"/>
  <c r="N60" i="2"/>
  <c r="M60" i="2"/>
  <c r="L60" i="2"/>
  <c r="K60" i="2"/>
  <c r="R57" i="2"/>
  <c r="Q57" i="2"/>
  <c r="O57" i="2"/>
  <c r="N57" i="2"/>
  <c r="K57" i="2"/>
  <c r="S52" i="2"/>
  <c r="R52" i="2"/>
  <c r="Q52" i="2"/>
  <c r="S51" i="2"/>
  <c r="R51" i="2"/>
  <c r="Q51" i="2"/>
  <c r="S50" i="2"/>
  <c r="R50" i="2"/>
  <c r="Q50" i="2"/>
  <c r="O52" i="2"/>
  <c r="N52" i="2"/>
  <c r="M52" i="2"/>
  <c r="L52" i="2"/>
  <c r="K52" i="2"/>
  <c r="O51" i="2"/>
  <c r="N51" i="2"/>
  <c r="M51" i="2"/>
  <c r="L51" i="2"/>
  <c r="K51" i="2"/>
  <c r="O50" i="2"/>
  <c r="N50" i="2"/>
  <c r="M50" i="2"/>
  <c r="L50" i="2"/>
  <c r="K50" i="2"/>
  <c r="S47" i="2"/>
  <c r="R47" i="2"/>
  <c r="Q47" i="2"/>
  <c r="O47" i="2"/>
  <c r="N47" i="2"/>
  <c r="M47" i="2"/>
  <c r="L47" i="2"/>
  <c r="K47" i="2"/>
  <c r="S38" i="2"/>
  <c r="R38" i="2"/>
  <c r="Q38" i="2"/>
  <c r="S37" i="2"/>
  <c r="R37" i="2"/>
  <c r="Q37" i="2"/>
  <c r="S36" i="2"/>
  <c r="R36" i="2"/>
  <c r="Q36" i="2"/>
  <c r="O38" i="2"/>
  <c r="N38" i="2"/>
  <c r="M38" i="2"/>
  <c r="L38" i="2"/>
  <c r="K38" i="2"/>
  <c r="O37" i="2"/>
  <c r="N37" i="2"/>
  <c r="M37" i="2"/>
  <c r="L37" i="2"/>
  <c r="K37" i="2"/>
  <c r="O36" i="2"/>
  <c r="N36" i="2"/>
  <c r="M36" i="2"/>
  <c r="L36" i="2"/>
  <c r="K36" i="2"/>
  <c r="S30" i="2"/>
  <c r="R30" i="2"/>
  <c r="Q30" i="2"/>
  <c r="S29" i="2"/>
  <c r="R29" i="2"/>
  <c r="Q29" i="2"/>
  <c r="S28" i="2"/>
  <c r="R28" i="2"/>
  <c r="Q28" i="2"/>
  <c r="S27" i="2"/>
  <c r="R27" i="2"/>
  <c r="Q27" i="2"/>
  <c r="S26" i="2"/>
  <c r="R26" i="2"/>
  <c r="Q26" i="2"/>
  <c r="S25" i="2"/>
  <c r="R25" i="2"/>
  <c r="Q25" i="2"/>
  <c r="S24" i="2"/>
  <c r="R24" i="2"/>
  <c r="Q24" i="2"/>
  <c r="S23" i="2"/>
  <c r="R23" i="2"/>
  <c r="Q23" i="2"/>
  <c r="S22" i="2"/>
  <c r="R22" i="2"/>
  <c r="Q22" i="2"/>
  <c r="O30" i="2"/>
  <c r="N30" i="2"/>
  <c r="M30" i="2"/>
  <c r="L30" i="2"/>
  <c r="K30" i="2"/>
  <c r="O29" i="2"/>
  <c r="N29" i="2"/>
  <c r="M29" i="2"/>
  <c r="L29" i="2"/>
  <c r="K29" i="2"/>
  <c r="O28" i="2"/>
  <c r="N28" i="2"/>
  <c r="M28" i="2"/>
  <c r="L28" i="2"/>
  <c r="K28" i="2"/>
  <c r="O27" i="2"/>
  <c r="N27" i="2"/>
  <c r="M27" i="2"/>
  <c r="L27" i="2"/>
  <c r="K27" i="2"/>
  <c r="O26" i="2"/>
  <c r="N26" i="2"/>
  <c r="M26" i="2"/>
  <c r="L26" i="2"/>
  <c r="K26" i="2"/>
  <c r="O25" i="2"/>
  <c r="N25" i="2"/>
  <c r="M25" i="2"/>
  <c r="L25" i="2"/>
  <c r="K25" i="2"/>
  <c r="O24" i="2"/>
  <c r="N24" i="2"/>
  <c r="M24" i="2"/>
  <c r="L24" i="2"/>
  <c r="K24" i="2"/>
  <c r="O23" i="2"/>
  <c r="N23" i="2"/>
  <c r="M23" i="2"/>
  <c r="L23" i="2"/>
  <c r="K23" i="2"/>
  <c r="O22" i="2"/>
  <c r="N22" i="2"/>
  <c r="M22" i="2"/>
  <c r="L22" i="2"/>
  <c r="K22" i="2"/>
  <c r="S17" i="2"/>
  <c r="R17" i="2"/>
  <c r="Q17" i="2"/>
  <c r="S16" i="2"/>
  <c r="R16" i="2"/>
  <c r="Q16" i="2"/>
  <c r="S15" i="2"/>
  <c r="R15" i="2"/>
  <c r="Q15" i="2"/>
  <c r="S14" i="2"/>
  <c r="R14" i="2"/>
  <c r="Q14" i="2"/>
  <c r="S13" i="2"/>
  <c r="R13" i="2"/>
  <c r="Q13" i="2"/>
  <c r="S12" i="2"/>
  <c r="R12" i="2"/>
  <c r="Q12" i="2"/>
  <c r="O17" i="2"/>
  <c r="N17" i="2"/>
  <c r="M17" i="2"/>
  <c r="L17" i="2"/>
  <c r="K17" i="2"/>
  <c r="O15" i="2"/>
  <c r="N15" i="2"/>
  <c r="M15" i="2"/>
  <c r="L15" i="2"/>
  <c r="K15" i="2"/>
  <c r="O14" i="2"/>
  <c r="N14" i="2"/>
  <c r="M14" i="2"/>
  <c r="L14" i="2"/>
  <c r="K14" i="2"/>
  <c r="O13" i="2"/>
  <c r="N13" i="2"/>
  <c r="M13" i="2"/>
  <c r="L13" i="2"/>
  <c r="K13" i="2"/>
  <c r="O12" i="2"/>
  <c r="N12" i="2"/>
  <c r="M12" i="2"/>
  <c r="L12" i="2"/>
  <c r="K12" i="2"/>
  <c r="S31" i="10"/>
  <c r="R31" i="10"/>
  <c r="Q31" i="10"/>
  <c r="S61" i="10"/>
  <c r="Q61" i="10"/>
  <c r="S69" i="10"/>
  <c r="R69" i="10"/>
  <c r="O68" i="10"/>
  <c r="G92" i="23" s="1"/>
  <c r="N68" i="10"/>
  <c r="F92" i="23" s="1"/>
  <c r="M68" i="10"/>
  <c r="L68" i="10"/>
  <c r="D38" i="23" s="1"/>
  <c r="K68" i="10"/>
  <c r="C92" i="23" s="1"/>
  <c r="N61" i="10"/>
  <c r="N66" i="10" s="1"/>
  <c r="L61" i="10"/>
  <c r="L66" i="10" s="1"/>
  <c r="S69" i="11"/>
  <c r="R69" i="11"/>
  <c r="M68" i="11"/>
  <c r="L68" i="11"/>
  <c r="D38" i="21" s="1"/>
  <c r="K68" i="11"/>
  <c r="C38" i="21" s="1"/>
  <c r="K65" i="11"/>
  <c r="S64" i="11"/>
  <c r="R64" i="11"/>
  <c r="Q64" i="11"/>
  <c r="O64" i="11"/>
  <c r="N64" i="11"/>
  <c r="M64" i="11"/>
  <c r="L64" i="11"/>
  <c r="K64" i="11"/>
  <c r="S31" i="11"/>
  <c r="R31" i="11"/>
  <c r="Q31" i="11"/>
  <c r="Q32" i="11" s="1"/>
  <c r="O31" i="11"/>
  <c r="O32" i="11" s="1"/>
  <c r="N31" i="11"/>
  <c r="M31" i="11"/>
  <c r="L31" i="11"/>
  <c r="K31" i="11"/>
  <c r="K32" i="11" s="1"/>
  <c r="Q61" i="11"/>
  <c r="N61" i="11"/>
  <c r="L61" i="11"/>
  <c r="S69" i="12"/>
  <c r="R69" i="12"/>
  <c r="S69" i="2"/>
  <c r="O68" i="12"/>
  <c r="G38" i="27" s="1"/>
  <c r="N68" i="12"/>
  <c r="F38" i="27" s="1"/>
  <c r="M68" i="12"/>
  <c r="L68" i="12"/>
  <c r="K68" i="12"/>
  <c r="O69" i="2"/>
  <c r="N69" i="2"/>
  <c r="M69" i="2"/>
  <c r="L69" i="2"/>
  <c r="S64" i="12"/>
  <c r="R64" i="12"/>
  <c r="Q64" i="12"/>
  <c r="K65" i="12"/>
  <c r="O64" i="12"/>
  <c r="N64" i="12"/>
  <c r="M64" i="12"/>
  <c r="L64" i="12"/>
  <c r="K64" i="12"/>
  <c r="R65" i="2"/>
  <c r="S65" i="2" s="1"/>
  <c r="E17" i="24" s="1"/>
  <c r="L65" i="2"/>
  <c r="S39" i="2"/>
  <c r="R39" i="2"/>
  <c r="K31" i="12"/>
  <c r="Q61" i="12"/>
  <c r="E73" i="24" l="1"/>
  <c r="C73" i="24"/>
  <c r="L32" i="11"/>
  <c r="M31" i="2"/>
  <c r="M32" i="11"/>
  <c r="R32" i="11"/>
  <c r="N32" i="11"/>
  <c r="S32" i="11"/>
  <c r="L32" i="12"/>
  <c r="K32" i="12"/>
  <c r="M65" i="2"/>
  <c r="S66" i="10"/>
  <c r="D44" i="36"/>
  <c r="C24" i="24"/>
  <c r="D45" i="36"/>
  <c r="D24" i="24"/>
  <c r="D46" i="36"/>
  <c r="E24" i="24"/>
  <c r="E54" i="24"/>
  <c r="C54" i="24"/>
  <c r="C40" i="21"/>
  <c r="C45" i="21" s="1"/>
  <c r="D54" i="24"/>
  <c r="S57" i="2"/>
  <c r="E28" i="27"/>
  <c r="D28" i="23"/>
  <c r="D28" i="24" s="1"/>
  <c r="M69" i="10"/>
  <c r="Q66" i="10"/>
  <c r="Q70" i="10" s="1"/>
  <c r="F12" i="23"/>
  <c r="F81" i="23" s="1"/>
  <c r="R18" i="2"/>
  <c r="D15" i="21"/>
  <c r="D12" i="21"/>
  <c r="D81" i="21" s="1"/>
  <c r="F15" i="21"/>
  <c r="F12" i="21"/>
  <c r="F81" i="21" s="1"/>
  <c r="Q61" i="2"/>
  <c r="Q31" i="2"/>
  <c r="Q32" i="2" s="1"/>
  <c r="M61" i="11"/>
  <c r="R61" i="11"/>
  <c r="K61" i="11"/>
  <c r="O61" i="11"/>
  <c r="S61" i="11"/>
  <c r="R61" i="12"/>
  <c r="S18" i="2"/>
  <c r="F92" i="24"/>
  <c r="F92" i="27"/>
  <c r="C16" i="27"/>
  <c r="C92" i="21"/>
  <c r="C92" i="27"/>
  <c r="C38" i="27"/>
  <c r="C40" i="27" s="1"/>
  <c r="C45" i="27" s="1"/>
  <c r="G92" i="21"/>
  <c r="G92" i="27"/>
  <c r="D40" i="24"/>
  <c r="E38" i="27"/>
  <c r="E40" i="27" s="1"/>
  <c r="E92" i="27"/>
  <c r="D92" i="27"/>
  <c r="D38" i="27"/>
  <c r="D40" i="27" s="1"/>
  <c r="K61" i="10"/>
  <c r="C23" i="23" s="1"/>
  <c r="D12" i="23"/>
  <c r="D81" i="23" s="1"/>
  <c r="Q39" i="2"/>
  <c r="M39" i="2"/>
  <c r="S61" i="12"/>
  <c r="K16" i="2"/>
  <c r="R31" i="2"/>
  <c r="L39" i="2"/>
  <c r="N31" i="2"/>
  <c r="N32" i="2" s="1"/>
  <c r="N39" i="2"/>
  <c r="Q18" i="2"/>
  <c r="Q19" i="2" s="1"/>
  <c r="K31" i="2"/>
  <c r="K32" i="2" s="1"/>
  <c r="S31" i="2"/>
  <c r="K39" i="2"/>
  <c r="K61" i="12"/>
  <c r="O31" i="2"/>
  <c r="O39" i="2"/>
  <c r="L31" i="2"/>
  <c r="S65" i="12"/>
  <c r="S65" i="11"/>
  <c r="E40" i="24"/>
  <c r="M69" i="11"/>
  <c r="E16" i="24"/>
  <c r="E18" i="24" s="1"/>
  <c r="M65" i="11"/>
  <c r="C40" i="24"/>
  <c r="K18" i="2"/>
  <c r="K19" i="2" s="1"/>
  <c r="C92" i="24"/>
  <c r="G92" i="24"/>
  <c r="M69" i="12"/>
  <c r="D92" i="21"/>
  <c r="D92" i="24"/>
  <c r="E92" i="21"/>
  <c r="E92" i="24"/>
  <c r="N69" i="12"/>
  <c r="N69" i="11"/>
  <c r="O69" i="11"/>
  <c r="N69" i="10"/>
  <c r="O69" i="12"/>
  <c r="O69" i="10"/>
  <c r="F92" i="21"/>
  <c r="E38" i="21"/>
  <c r="E40" i="21" s="1"/>
  <c r="E38" i="23"/>
  <c r="E40" i="23" s="1"/>
  <c r="E92" i="23"/>
  <c r="L69" i="12"/>
  <c r="L69" i="11"/>
  <c r="L69" i="10"/>
  <c r="C38" i="23"/>
  <c r="C40" i="23" s="1"/>
  <c r="C45" i="23" s="1"/>
  <c r="D40" i="23"/>
  <c r="D92" i="23"/>
  <c r="D17" i="24"/>
  <c r="Q65" i="12"/>
  <c r="Q65" i="11"/>
  <c r="Q66" i="11" s="1"/>
  <c r="Q70" i="11" s="1"/>
  <c r="R65" i="12"/>
  <c r="R65" i="11"/>
  <c r="R66" i="11" s="1"/>
  <c r="C17" i="24"/>
  <c r="C18" i="24" s="1"/>
  <c r="C16" i="21"/>
  <c r="L65" i="12"/>
  <c r="M65" i="12"/>
  <c r="L65" i="11"/>
  <c r="L66" i="11" s="1"/>
  <c r="D16" i="24"/>
  <c r="D40" i="21"/>
  <c r="O61" i="10"/>
  <c r="M61" i="10"/>
  <c r="E23" i="23" s="1"/>
  <c r="E28" i="23" s="1"/>
  <c r="R61" i="10"/>
  <c r="D23" i="23" s="1"/>
  <c r="N70" i="10"/>
  <c r="S70" i="10"/>
  <c r="L70" i="10"/>
  <c r="R69" i="2"/>
  <c r="O32" i="2" l="1"/>
  <c r="S32" i="2"/>
  <c r="R32" i="2"/>
  <c r="L32" i="2"/>
  <c r="M32" i="2"/>
  <c r="S19" i="2"/>
  <c r="R19" i="2"/>
  <c r="D103" i="35"/>
  <c r="G103" i="35" s="1"/>
  <c r="J103" i="35" s="1"/>
  <c r="D37" i="36"/>
  <c r="C23" i="24"/>
  <c r="C28" i="23"/>
  <c r="C28" i="24" s="1"/>
  <c r="N65" i="2"/>
  <c r="D39" i="36"/>
  <c r="E23" i="24"/>
  <c r="D38" i="36"/>
  <c r="D23" i="24"/>
  <c r="E28" i="24"/>
  <c r="H45" i="36"/>
  <c r="D45" i="37"/>
  <c r="D46" i="37"/>
  <c r="I46" i="36"/>
  <c r="D49" i="36"/>
  <c r="G44" i="36"/>
  <c r="D44" i="37"/>
  <c r="D86" i="37"/>
  <c r="D81" i="37"/>
  <c r="D82" i="37"/>
  <c r="D83" i="37"/>
  <c r="D103" i="34"/>
  <c r="D104" i="34"/>
  <c r="E41" i="23"/>
  <c r="D104" i="36"/>
  <c r="D103" i="36"/>
  <c r="D104" i="35"/>
  <c r="R66" i="10"/>
  <c r="S67" i="10" s="1"/>
  <c r="R61" i="2"/>
  <c r="S66" i="11"/>
  <c r="S70" i="11" s="1"/>
  <c r="S61" i="2"/>
  <c r="M66" i="11"/>
  <c r="M70" i="11" s="1"/>
  <c r="K66" i="12"/>
  <c r="K70" i="12" s="1"/>
  <c r="K61" i="2"/>
  <c r="C15" i="21"/>
  <c r="C12" i="21"/>
  <c r="C81" i="21" s="1"/>
  <c r="G15" i="21"/>
  <c r="G12" i="21"/>
  <c r="G81" i="21" s="1"/>
  <c r="E15" i="21"/>
  <c r="E12" i="21"/>
  <c r="E81" i="21" s="1"/>
  <c r="K66" i="11"/>
  <c r="K70" i="11" s="1"/>
  <c r="C33" i="27"/>
  <c r="C33" i="24" s="1"/>
  <c r="C15" i="27"/>
  <c r="C15" i="24" s="1"/>
  <c r="C12" i="27"/>
  <c r="D16" i="27"/>
  <c r="E16" i="27"/>
  <c r="D41" i="23"/>
  <c r="C17" i="27"/>
  <c r="C18" i="27" s="1"/>
  <c r="D44" i="23"/>
  <c r="D17" i="27"/>
  <c r="E17" i="21"/>
  <c r="E17" i="27"/>
  <c r="O66" i="10"/>
  <c r="O67" i="10" s="1"/>
  <c r="G12" i="23"/>
  <c r="G81" i="23" s="1"/>
  <c r="M66" i="10"/>
  <c r="N67" i="10" s="1"/>
  <c r="E12" i="23"/>
  <c r="E81" i="23" s="1"/>
  <c r="K66" i="10"/>
  <c r="C12" i="23"/>
  <c r="C81" i="23" s="1"/>
  <c r="N16" i="2"/>
  <c r="L16" i="2"/>
  <c r="S66" i="12"/>
  <c r="S70" i="12" s="1"/>
  <c r="O16" i="2"/>
  <c r="M16" i="2"/>
  <c r="D18" i="24"/>
  <c r="R67" i="11"/>
  <c r="L70" i="11"/>
  <c r="E41" i="21"/>
  <c r="C41" i="23"/>
  <c r="R70" i="11"/>
  <c r="R66" i="12"/>
  <c r="D17" i="21"/>
  <c r="Q66" i="12"/>
  <c r="Q67" i="12" s="1"/>
  <c r="C17" i="21"/>
  <c r="C18" i="21" s="1"/>
  <c r="E16" i="21"/>
  <c r="D16" i="21"/>
  <c r="C41" i="21"/>
  <c r="D44" i="21"/>
  <c r="D41" i="21"/>
  <c r="R70" i="10"/>
  <c r="R67" i="10"/>
  <c r="M67" i="10"/>
  <c r="M70" i="10"/>
  <c r="D103" i="37" l="1"/>
  <c r="D37" i="37"/>
  <c r="G37" i="36"/>
  <c r="F16" i="24"/>
  <c r="O65" i="2"/>
  <c r="N65" i="12"/>
  <c r="F16" i="27" s="1"/>
  <c r="N65" i="11"/>
  <c r="N66" i="11" s="1"/>
  <c r="N70" i="11" s="1"/>
  <c r="I39" i="36"/>
  <c r="D39" i="37"/>
  <c r="D38" i="37"/>
  <c r="H38" i="36"/>
  <c r="D42" i="36"/>
  <c r="D49" i="37"/>
  <c r="G49" i="36"/>
  <c r="G44" i="37"/>
  <c r="I49" i="36"/>
  <c r="I49" i="37" s="1"/>
  <c r="I46" i="37"/>
  <c r="H49" i="36"/>
  <c r="H45" i="37"/>
  <c r="I83" i="37"/>
  <c r="G81" i="37"/>
  <c r="H82" i="37"/>
  <c r="C41" i="27"/>
  <c r="D23" i="34" s="1"/>
  <c r="D23" i="37" s="1"/>
  <c r="H104" i="34"/>
  <c r="H108" i="34" s="1"/>
  <c r="D106" i="34" s="1"/>
  <c r="J106" i="34" s="1"/>
  <c r="G103" i="34"/>
  <c r="G108" i="34" s="1"/>
  <c r="H104" i="36"/>
  <c r="H108" i="36" s="1"/>
  <c r="D106" i="36" s="1"/>
  <c r="J106" i="36" s="1"/>
  <c r="G103" i="36"/>
  <c r="G108" i="36" s="1"/>
  <c r="D105" i="36" s="1"/>
  <c r="D104" i="37"/>
  <c r="H104" i="35"/>
  <c r="J104" i="35" s="1"/>
  <c r="G108" i="35"/>
  <c r="D45" i="24"/>
  <c r="C19" i="27"/>
  <c r="C81" i="27"/>
  <c r="C12" i="24"/>
  <c r="C44" i="21"/>
  <c r="C46" i="21" s="1"/>
  <c r="D109" i="35" s="1"/>
  <c r="E18" i="21"/>
  <c r="E19" i="21" s="1"/>
  <c r="D14" i="35" s="1"/>
  <c r="I14" i="35" s="1"/>
  <c r="I17" i="35" s="1"/>
  <c r="C19" i="21"/>
  <c r="D12" i="35" s="1"/>
  <c r="E18" i="27"/>
  <c r="C44" i="23"/>
  <c r="C46" i="23" s="1"/>
  <c r="D109" i="36" s="1"/>
  <c r="E44" i="23"/>
  <c r="S67" i="11"/>
  <c r="M67" i="11"/>
  <c r="C19" i="24"/>
  <c r="C44" i="27"/>
  <c r="C46" i="27" s="1"/>
  <c r="D109" i="34" s="1"/>
  <c r="G109" i="34" s="1"/>
  <c r="K66" i="2"/>
  <c r="L67" i="11"/>
  <c r="E44" i="21"/>
  <c r="D18" i="27"/>
  <c r="K70" i="10"/>
  <c r="L67" i="10"/>
  <c r="O70" i="10"/>
  <c r="S66" i="2"/>
  <c r="S70" i="2" s="1"/>
  <c r="M61" i="12"/>
  <c r="M18" i="2"/>
  <c r="O61" i="12"/>
  <c r="G33" i="27" s="1"/>
  <c r="G33" i="24" s="1"/>
  <c r="O18" i="2"/>
  <c r="O19" i="2" s="1"/>
  <c r="L61" i="12"/>
  <c r="L18" i="2"/>
  <c r="L19" i="2" s="1"/>
  <c r="N18" i="2"/>
  <c r="N19" i="2" s="1"/>
  <c r="N61" i="12"/>
  <c r="F33" i="27" s="1"/>
  <c r="F33" i="24" s="1"/>
  <c r="D46" i="23"/>
  <c r="D18" i="21"/>
  <c r="D19" i="21" s="1"/>
  <c r="D13" i="35" s="1"/>
  <c r="H13" i="35" s="1"/>
  <c r="H17" i="35" s="1"/>
  <c r="R66" i="2"/>
  <c r="R70" i="12"/>
  <c r="R67" i="12"/>
  <c r="S67" i="12"/>
  <c r="Q70" i="12"/>
  <c r="Q66" i="2"/>
  <c r="D46" i="21"/>
  <c r="D110" i="35" s="1"/>
  <c r="H110" i="35" s="1"/>
  <c r="D42" i="37" l="1"/>
  <c r="F82" i="21"/>
  <c r="G82" i="21"/>
  <c r="N67" i="11"/>
  <c r="M19" i="2"/>
  <c r="G86" i="37"/>
  <c r="E85" i="21"/>
  <c r="E85" i="24" s="1"/>
  <c r="H86" i="37"/>
  <c r="F85" i="21"/>
  <c r="F85" i="24" s="1"/>
  <c r="I86" i="37"/>
  <c r="G85" i="21"/>
  <c r="G85" i="24" s="1"/>
  <c r="J104" i="34"/>
  <c r="G37" i="37"/>
  <c r="G42" i="36"/>
  <c r="O65" i="12"/>
  <c r="G16" i="27" s="1"/>
  <c r="O65" i="11"/>
  <c r="O66" i="11" s="1"/>
  <c r="G16" i="24"/>
  <c r="I42" i="36"/>
  <c r="I39" i="37"/>
  <c r="H38" i="37"/>
  <c r="H42" i="36"/>
  <c r="C84" i="24"/>
  <c r="H49" i="37"/>
  <c r="G49" i="37"/>
  <c r="G12" i="35"/>
  <c r="G17" i="35" s="1"/>
  <c r="D17" i="35"/>
  <c r="C41" i="24"/>
  <c r="G23" i="34"/>
  <c r="G23" i="37" s="1"/>
  <c r="J103" i="34"/>
  <c r="D105" i="34"/>
  <c r="G114" i="34"/>
  <c r="G109" i="36"/>
  <c r="G114" i="36" s="1"/>
  <c r="E45" i="23" s="1"/>
  <c r="J104" i="36"/>
  <c r="J103" i="36"/>
  <c r="D109" i="37"/>
  <c r="G103" i="37"/>
  <c r="I105" i="36"/>
  <c r="I108" i="36" s="1"/>
  <c r="D107" i="36" s="1"/>
  <c r="J107" i="36" s="1"/>
  <c r="D105" i="35"/>
  <c r="G108" i="37"/>
  <c r="H108" i="35"/>
  <c r="H114" i="35" s="1"/>
  <c r="F87" i="21" s="1"/>
  <c r="H104" i="37"/>
  <c r="C44" i="24"/>
  <c r="G109" i="35"/>
  <c r="D110" i="36"/>
  <c r="H110" i="36" s="1"/>
  <c r="H114" i="36" s="1"/>
  <c r="F87" i="23" s="1"/>
  <c r="D12" i="34"/>
  <c r="D12" i="37" s="1"/>
  <c r="Q70" i="2"/>
  <c r="Q71" i="2" s="1"/>
  <c r="Q67" i="2"/>
  <c r="C91" i="27"/>
  <c r="C81" i="24"/>
  <c r="C78" i="21"/>
  <c r="K67" i="2"/>
  <c r="D12" i="27"/>
  <c r="D12" i="24" s="1"/>
  <c r="D15" i="27"/>
  <c r="D33" i="27"/>
  <c r="E12" i="27"/>
  <c r="E12" i="24" s="1"/>
  <c r="E33" i="27"/>
  <c r="E15" i="27"/>
  <c r="F15" i="27"/>
  <c r="F15" i="24" s="1"/>
  <c r="F12" i="27"/>
  <c r="G15" i="27"/>
  <c r="G15" i="24" s="1"/>
  <c r="G12" i="27"/>
  <c r="D78" i="23"/>
  <c r="O61" i="2"/>
  <c r="O66" i="12"/>
  <c r="L61" i="2"/>
  <c r="L66" i="12"/>
  <c r="N66" i="12"/>
  <c r="N61" i="2"/>
  <c r="M61" i="2"/>
  <c r="M66" i="12"/>
  <c r="C78" i="23"/>
  <c r="R67" i="2"/>
  <c r="R70" i="2"/>
  <c r="S67" i="2"/>
  <c r="D78" i="21"/>
  <c r="H175" i="36" l="1"/>
  <c r="H175" i="35"/>
  <c r="E87" i="27"/>
  <c r="E82" i="21"/>
  <c r="J104" i="37"/>
  <c r="J103" i="37"/>
  <c r="H42" i="37"/>
  <c r="F84" i="23"/>
  <c r="F84" i="24" s="1"/>
  <c r="E84" i="23"/>
  <c r="E84" i="24" s="1"/>
  <c r="G42" i="37"/>
  <c r="I42" i="37"/>
  <c r="G84" i="23"/>
  <c r="G84" i="24" s="1"/>
  <c r="O70" i="11"/>
  <c r="O67" i="11"/>
  <c r="G28" i="34"/>
  <c r="E87" i="23"/>
  <c r="I105" i="34"/>
  <c r="I108" i="34" s="1"/>
  <c r="D107" i="34" s="1"/>
  <c r="J107" i="34" s="1"/>
  <c r="J105" i="36"/>
  <c r="J108" i="36" s="1"/>
  <c r="J114" i="36" s="1"/>
  <c r="J175" i="36" s="1"/>
  <c r="D108" i="36"/>
  <c r="D105" i="37"/>
  <c r="I105" i="35"/>
  <c r="J105" i="35" s="1"/>
  <c r="D106" i="35"/>
  <c r="H108" i="37"/>
  <c r="G114" i="35"/>
  <c r="E45" i="21" s="1"/>
  <c r="G109" i="37"/>
  <c r="G12" i="34"/>
  <c r="D41" i="27"/>
  <c r="D24" i="34" s="1"/>
  <c r="D33" i="24"/>
  <c r="G81" i="27"/>
  <c r="G81" i="24" s="1"/>
  <c r="G12" i="24"/>
  <c r="E19" i="27"/>
  <c r="E15" i="24"/>
  <c r="E19" i="24" s="1"/>
  <c r="D19" i="27"/>
  <c r="D15" i="24"/>
  <c r="D19" i="24" s="1"/>
  <c r="E41" i="27"/>
  <c r="D25" i="34" s="1"/>
  <c r="E33" i="24"/>
  <c r="F81" i="27"/>
  <c r="F81" i="24" s="1"/>
  <c r="F12" i="24"/>
  <c r="C93" i="27"/>
  <c r="C96" i="27" s="1"/>
  <c r="E81" i="27"/>
  <c r="E81" i="24" s="1"/>
  <c r="E44" i="27"/>
  <c r="E44" i="24" s="1"/>
  <c r="D81" i="27"/>
  <c r="D44" i="27"/>
  <c r="D46" i="27" s="1"/>
  <c r="O70" i="12"/>
  <c r="O66" i="2"/>
  <c r="O67" i="12"/>
  <c r="M67" i="12"/>
  <c r="M66" i="2"/>
  <c r="M70" i="12"/>
  <c r="L70" i="12"/>
  <c r="L66" i="2"/>
  <c r="L67" i="12"/>
  <c r="N70" i="12"/>
  <c r="N67" i="12"/>
  <c r="N66" i="2"/>
  <c r="R71" i="2"/>
  <c r="S71" i="2"/>
  <c r="G28" i="37" l="1"/>
  <c r="E45" i="27"/>
  <c r="E83" i="27"/>
  <c r="E87" i="21"/>
  <c r="I25" i="34"/>
  <c r="D25" i="37"/>
  <c r="H24" i="34"/>
  <c r="D24" i="37"/>
  <c r="D28" i="34"/>
  <c r="D28" i="37" s="1"/>
  <c r="D108" i="34"/>
  <c r="G17" i="34"/>
  <c r="G175" i="34" s="1"/>
  <c r="G12" i="37"/>
  <c r="J105" i="34"/>
  <c r="J105" i="37" s="1"/>
  <c r="G114" i="37"/>
  <c r="I108" i="35"/>
  <c r="I105" i="37"/>
  <c r="D106" i="37"/>
  <c r="J106" i="35"/>
  <c r="J106" i="37" s="1"/>
  <c r="D110" i="34"/>
  <c r="D14" i="34"/>
  <c r="D13" i="34"/>
  <c r="D13" i="37" s="1"/>
  <c r="F91" i="23"/>
  <c r="F93" i="23" s="1"/>
  <c r="F96" i="23" s="1"/>
  <c r="D46" i="24"/>
  <c r="D44" i="24"/>
  <c r="E41" i="24"/>
  <c r="D91" i="27"/>
  <c r="D81" i="24"/>
  <c r="D41" i="24"/>
  <c r="O70" i="2"/>
  <c r="O67" i="2"/>
  <c r="M67" i="2"/>
  <c r="M70" i="2"/>
  <c r="N70" i="2"/>
  <c r="N67" i="2"/>
  <c r="L67" i="2"/>
  <c r="L70" i="2"/>
  <c r="L71" i="2" s="1"/>
  <c r="J108" i="34" l="1"/>
  <c r="J114" i="34" s="1"/>
  <c r="J175" i="34" s="1"/>
  <c r="I25" i="37"/>
  <c r="I28" i="34"/>
  <c r="I14" i="34"/>
  <c r="D14" i="37"/>
  <c r="E82" i="27"/>
  <c r="G17" i="37"/>
  <c r="H24" i="37"/>
  <c r="H28" i="34"/>
  <c r="D107" i="35"/>
  <c r="I108" i="37"/>
  <c r="H110" i="34"/>
  <c r="D110" i="37"/>
  <c r="H13" i="34"/>
  <c r="D17" i="34"/>
  <c r="E83" i="24"/>
  <c r="D78" i="27"/>
  <c r="D78" i="24" s="1"/>
  <c r="E46" i="23"/>
  <c r="D111" i="36" s="1"/>
  <c r="D114" i="36" s="1"/>
  <c r="F91" i="21"/>
  <c r="F93" i="21" s="1"/>
  <c r="F96" i="21" s="1"/>
  <c r="D93" i="27"/>
  <c r="D96" i="27" s="1"/>
  <c r="N71" i="2"/>
  <c r="M71" i="2"/>
  <c r="O71" i="2"/>
  <c r="D17" i="37" l="1"/>
  <c r="H28" i="37"/>
  <c r="F83" i="27"/>
  <c r="H17" i="34"/>
  <c r="H13" i="37"/>
  <c r="E82" i="24"/>
  <c r="G83" i="27"/>
  <c r="I28" i="37"/>
  <c r="I17" i="34"/>
  <c r="I14" i="37"/>
  <c r="D107" i="37"/>
  <c r="J107" i="35"/>
  <c r="D108" i="35"/>
  <c r="D108" i="37" s="1"/>
  <c r="H114" i="34"/>
  <c r="H175" i="34" s="1"/>
  <c r="H175" i="37" s="1"/>
  <c r="H110" i="37"/>
  <c r="I111" i="36"/>
  <c r="I114" i="36" s="1"/>
  <c r="I175" i="36" s="1"/>
  <c r="E78" i="23"/>
  <c r="G87" i="23" l="1"/>
  <c r="G82" i="27"/>
  <c r="G82" i="24" s="1"/>
  <c r="I17" i="37"/>
  <c r="H114" i="37"/>
  <c r="F87" i="27"/>
  <c r="F82" i="27"/>
  <c r="F82" i="24" s="1"/>
  <c r="H17" i="37"/>
  <c r="J107" i="37"/>
  <c r="J108" i="35"/>
  <c r="F83" i="24"/>
  <c r="E46" i="21"/>
  <c r="D111" i="35" s="1"/>
  <c r="J114" i="35" l="1"/>
  <c r="J175" i="35" s="1"/>
  <c r="J175" i="37" s="1"/>
  <c r="J108" i="37"/>
  <c r="I111" i="35"/>
  <c r="I114" i="35" s="1"/>
  <c r="I175" i="35" s="1"/>
  <c r="D114" i="35"/>
  <c r="G83" i="24"/>
  <c r="G91" i="23"/>
  <c r="G93" i="23" s="1"/>
  <c r="G96" i="23" s="1"/>
  <c r="E78" i="21"/>
  <c r="G87" i="21" l="1"/>
  <c r="J114" i="37"/>
  <c r="F87" i="24"/>
  <c r="F91" i="27"/>
  <c r="G91" i="21" l="1"/>
  <c r="G93" i="21" s="1"/>
  <c r="G96" i="21" s="1"/>
  <c r="F93" i="27"/>
  <c r="F96" i="27" s="1"/>
  <c r="F91" i="24"/>
  <c r="F93" i="24" s="1"/>
  <c r="F96" i="24" s="1"/>
  <c r="C78" i="27" l="1"/>
  <c r="C78" i="24" s="1"/>
  <c r="C45" i="24"/>
  <c r="C46" i="24" l="1"/>
  <c r="E91" i="27" l="1"/>
  <c r="E46" i="27" l="1"/>
  <c r="E87" i="24"/>
  <c r="E93" i="27"/>
  <c r="E96" i="27" s="1"/>
  <c r="E78" i="27" l="1"/>
  <c r="E78" i="24" s="1"/>
  <c r="D111" i="34"/>
  <c r="D111" i="37" s="1"/>
  <c r="E45" i="24"/>
  <c r="E46" i="24"/>
  <c r="I111" i="34" l="1"/>
  <c r="I111" i="37" s="1"/>
  <c r="D114" i="34"/>
  <c r="D175" i="34" s="1"/>
  <c r="D114" i="37" l="1"/>
  <c r="I114" i="34"/>
  <c r="I175" i="34" s="1"/>
  <c r="I175" i="37" s="1"/>
  <c r="I114" i="37" l="1"/>
  <c r="G87" i="27"/>
  <c r="G87" i="24" l="1"/>
  <c r="G91" i="27"/>
  <c r="G91" i="24" s="1"/>
  <c r="G93" i="24" s="1"/>
  <c r="G96" i="24" s="1"/>
  <c r="G93" i="27" l="1"/>
  <c r="G96" i="27" s="1"/>
  <c r="E168" i="37"/>
  <c r="F169" i="37"/>
  <c r="G170" i="37"/>
  <c r="H171" i="37"/>
  <c r="F170" i="37"/>
  <c r="H170" i="37"/>
  <c r="I171" i="37"/>
  <c r="G167" i="37"/>
  <c r="J170" i="37"/>
  <c r="J167" i="37"/>
  <c r="E170" i="37"/>
  <c r="F171" i="37"/>
  <c r="E169" i="37"/>
  <c r="F167" i="37"/>
  <c r="G168" i="37"/>
  <c r="H169" i="37"/>
  <c r="I170" i="37"/>
  <c r="J171" i="37"/>
  <c r="H172" i="37"/>
  <c r="H167" i="37"/>
  <c r="I168" i="37"/>
  <c r="J169" i="37"/>
  <c r="D171" i="37"/>
  <c r="H168" i="37"/>
  <c r="G171" i="37"/>
  <c r="I167" i="37"/>
  <c r="J168" i="37"/>
  <c r="D170" i="37"/>
  <c r="E171" i="37"/>
  <c r="I169" i="37"/>
  <c r="I172" i="37"/>
  <c r="J172" i="37"/>
  <c r="D167" i="35"/>
  <c r="D168" i="35"/>
  <c r="F168" i="35"/>
  <c r="F172" i="35" s="1"/>
  <c r="D169" i="35"/>
  <c r="F175" i="35" l="1"/>
  <c r="D89" i="21"/>
  <c r="G169" i="35"/>
  <c r="D172" i="35"/>
  <c r="E167" i="35"/>
  <c r="E172" i="35" l="1"/>
  <c r="D175" i="35"/>
  <c r="G172" i="35"/>
  <c r="D91" i="21"/>
  <c r="D93" i="21" l="1"/>
  <c r="D96" i="21" s="1"/>
  <c r="G175" i="35"/>
  <c r="E89" i="21"/>
  <c r="E175" i="35"/>
  <c r="C89" i="21"/>
  <c r="C91" i="21" l="1"/>
  <c r="E91" i="21"/>
  <c r="E93" i="21" l="1"/>
  <c r="E96" i="21" s="1"/>
  <c r="C93" i="21"/>
  <c r="C96" i="21" s="1"/>
  <c r="D66" i="24"/>
  <c r="C66" i="24"/>
  <c r="D169" i="37"/>
  <c r="D168" i="36"/>
  <c r="D168" i="37" s="1"/>
  <c r="F168" i="36"/>
  <c r="F168" i="37" s="1"/>
  <c r="E66" i="24"/>
  <c r="D169" i="36"/>
  <c r="G169" i="36"/>
  <c r="G172" i="36" s="1"/>
  <c r="D167" i="36"/>
  <c r="D167" i="37" s="1"/>
  <c r="G172" i="37" l="1"/>
  <c r="G175" i="36"/>
  <c r="G175" i="37" s="1"/>
  <c r="E89" i="23"/>
  <c r="D172" i="36"/>
  <c r="E167" i="36"/>
  <c r="F172" i="36"/>
  <c r="G169" i="37"/>
  <c r="F172" i="37" l="1"/>
  <c r="F175" i="36"/>
  <c r="F175" i="37" s="1"/>
  <c r="D89" i="23"/>
  <c r="E172" i="36"/>
  <c r="E167" i="37"/>
  <c r="D175" i="36"/>
  <c r="D175" i="37" s="1"/>
  <c r="D172" i="37"/>
  <c r="E89" i="24"/>
  <c r="E91" i="23"/>
  <c r="E93" i="23" l="1"/>
  <c r="E96" i="23" s="1"/>
  <c r="E91" i="24"/>
  <c r="E93" i="24" s="1"/>
  <c r="E96" i="24" s="1"/>
  <c r="E175" i="36"/>
  <c r="E175" i="37" s="1"/>
  <c r="C89" i="23"/>
  <c r="E172" i="37"/>
  <c r="D89" i="24"/>
  <c r="D91" i="23"/>
  <c r="C91" i="23" l="1"/>
  <c r="C89" i="24"/>
  <c r="D93" i="23"/>
  <c r="D96" i="23" s="1"/>
  <c r="D91" i="24"/>
  <c r="D93" i="24" s="1"/>
  <c r="D96" i="24" s="1"/>
  <c r="C93" i="23" l="1"/>
  <c r="C96" i="23" s="1"/>
  <c r="C91" i="24"/>
  <c r="C93" i="24" s="1"/>
  <c r="C96" i="24" s="1"/>
</calcChain>
</file>

<file path=xl/sharedStrings.xml><?xml version="1.0" encoding="utf-8"?>
<sst xmlns="http://schemas.openxmlformats.org/spreadsheetml/2006/main" count="1399" uniqueCount="365">
  <si>
    <t xml:space="preserve">Table 2 - Unit rate calculation </t>
  </si>
  <si>
    <t>A. Cost-sharing</t>
  </si>
  <si>
    <t>D. Other adjustments</t>
  </si>
  <si>
    <t>Cross-financing between charging zones</t>
  </si>
  <si>
    <t>Traffic adjustments</t>
  </si>
  <si>
    <t>Table 1 - Total Costs and Unit Costs</t>
  </si>
  <si>
    <t>Cost details</t>
  </si>
  <si>
    <t>1.     Detail by nature (in nominal terms)</t>
  </si>
  <si>
    <t>1.1   Staff</t>
  </si>
  <si>
    <t>1.3   Depreciation</t>
  </si>
  <si>
    <t>1.4   Cost of capital</t>
  </si>
  <si>
    <t>1.5   Exceptional items</t>
  </si>
  <si>
    <t>1.6   Total costs</t>
  </si>
  <si>
    <t>Total          % n/n-1</t>
  </si>
  <si>
    <t>2.     Detail by service (in nominal terms)</t>
  </si>
  <si>
    <t>2.1   Air Traffic Management</t>
  </si>
  <si>
    <t>2.5   Search and rescue</t>
  </si>
  <si>
    <t>2.8   Supervision costs</t>
  </si>
  <si>
    <t>2.10 Total costs</t>
  </si>
  <si>
    <t>3.   Complementary information (in nominal terms)</t>
  </si>
  <si>
    <t>Average asset base</t>
  </si>
  <si>
    <t>Cost of capital %</t>
  </si>
  <si>
    <t>4.  Total costs after deduction of costs for services to exempted flights (in nominal terms)</t>
  </si>
  <si>
    <t>4.1  Costs for exempted VFR flights</t>
  </si>
  <si>
    <t xml:space="preserve">4.2  Total determined/actual costs </t>
  </si>
  <si>
    <t>5.  Cost-efficiency KPI - Determined/Actual Unit Cost (in real terms)</t>
  </si>
  <si>
    <t>5.4 Total Service Units</t>
  </si>
  <si>
    <t>Costs and asset base items in '000  -  Service units in '000</t>
  </si>
  <si>
    <t>Revenues from other sources</t>
  </si>
  <si>
    <t>Unit rate</t>
  </si>
  <si>
    <t>Unit rate without revenue deduction</t>
  </si>
  <si>
    <t>Amounts</t>
  </si>
  <si>
    <t>Currency</t>
  </si>
  <si>
    <t>Charging zone name</t>
  </si>
  <si>
    <t>Entity name</t>
  </si>
  <si>
    <t>N</t>
  </si>
  <si>
    <t>Other revenues</t>
  </si>
  <si>
    <t>B. Traffic risk sharing</t>
  </si>
  <si>
    <t>Traffic risk sharing adjustment</t>
  </si>
  <si>
    <t>Table 2 B - Calculation of the unit rate for year n (1)</t>
  </si>
  <si>
    <t>2.4       Actual / forecast total inflation index (in %)</t>
  </si>
  <si>
    <t>2.3       Actual inflation index  - Table 1</t>
  </si>
  <si>
    <t>2.2       Forecast inflation index - Table 1</t>
  </si>
  <si>
    <t>2.1       Determined costs subject to inflation adjustment</t>
  </si>
  <si>
    <t>After RP</t>
  </si>
  <si>
    <t>Table 3 - Complementary information on adjustments</t>
  </si>
  <si>
    <t>Project reference
 (as per Grant Agreement)</t>
  </si>
  <si>
    <t>Project title</t>
  </si>
  <si>
    <t>3.1  Net book val. fixed assets</t>
  </si>
  <si>
    <t>3.2  Adjustments total assets</t>
  </si>
  <si>
    <t>3.3  Net current assets</t>
  </si>
  <si>
    <t>3.4  Total asset base</t>
  </si>
  <si>
    <t>3.5  Cost of capital pre tax rate</t>
  </si>
  <si>
    <t>3.6  Return on equity</t>
  </si>
  <si>
    <t>3.7  Average interest on debts</t>
  </si>
  <si>
    <t>Costs, revenues and other amounts  in '000  -  Service units in '000</t>
  </si>
  <si>
    <t>Amounts  in '000  (national currency)</t>
  </si>
  <si>
    <t>Complementary information on adjustments</t>
  </si>
  <si>
    <t>Total in '000 Euro</t>
  </si>
  <si>
    <t>Total in '000 national currency</t>
  </si>
  <si>
    <t>1.2   Other operating costs</t>
  </si>
  <si>
    <t>2.2   Communication</t>
  </si>
  <si>
    <t>2.3   Navigation</t>
  </si>
  <si>
    <t>2.4   Surveillance</t>
  </si>
  <si>
    <t>2.6   Aeronautical Information</t>
  </si>
  <si>
    <t>2.7   Meteorological services</t>
  </si>
  <si>
    <t>2.9   Other State costs</t>
  </si>
  <si>
    <t>Costs of common projects</t>
  </si>
  <si>
    <t xml:space="preserve">Eurocontrol costs </t>
  </si>
  <si>
    <t>Determined costs</t>
  </si>
  <si>
    <t>Amounts reimbursed to users (charging zone) in '000 national currency</t>
  </si>
  <si>
    <t>Actual amounts received (charging zone) in '000 Euro</t>
  </si>
  <si>
    <t>Amounts received</t>
  </si>
  <si>
    <t>Amounts reimbursed to airspace users through other revenues</t>
  </si>
  <si>
    <t>Total to be reimbursed for the charging zone in '000 Euro</t>
  </si>
  <si>
    <t>3.14 Exchange rate (if applicable)</t>
  </si>
  <si>
    <t>5.1  Inflation  %</t>
  </si>
  <si>
    <t>5.2  Inflation index (1)</t>
  </si>
  <si>
    <t>5.3  Total costs real terms (2)</t>
  </si>
  <si>
    <t xml:space="preserve">(2)   Determined costs (performance plan) and actual costs in real terms </t>
  </si>
  <si>
    <t>(3)   Determined unit costs (performance plan) and actual unit costs in real terms</t>
  </si>
  <si>
    <t>5.5 Unit cost in real terms prices (3)</t>
  </si>
  <si>
    <t>Table 2 A - Adjustments relating to year n</t>
  </si>
  <si>
    <t>Project y/n</t>
  </si>
  <si>
    <t>Common project y/n</t>
  </si>
  <si>
    <t>Inflation adjustment calculation</t>
  </si>
  <si>
    <t>Adjustments relating to financial incentives</t>
  </si>
  <si>
    <t>Modulation of charges</t>
  </si>
  <si>
    <t>9.1       Cross-financing to (-) / from (+) other charging zone(s) relating to year n</t>
  </si>
  <si>
    <t>4.1       Determined costs subject to traffic risk sharing</t>
  </si>
  <si>
    <t>4.6       Forecast total service units (performance plan)</t>
  </si>
  <si>
    <t>4.7       Actual total service units</t>
  </si>
  <si>
    <t>4.8       Actual / forecast total service units (in %)</t>
  </si>
  <si>
    <t xml:space="preserve">Revision of the unit rate </t>
  </si>
  <si>
    <t>Application of a lower unit rate</t>
  </si>
  <si>
    <t>Total adjustments relating to Eurocontrol costs (Art. 28(5))</t>
  </si>
  <si>
    <t>Total adjustment relating to pension costs (Art. 28(6))</t>
  </si>
  <si>
    <t>Total adjustment relating to interest on loans (Art. 28(6))</t>
  </si>
  <si>
    <t>Total adjustment relating to change in law (Art. 28(6))</t>
  </si>
  <si>
    <t>Total revenue differences from temporary application of UR (Art. 29(5))</t>
  </si>
  <si>
    <t>Differences between determined and actual costs referred to in Article 28(4) to 28(6)</t>
  </si>
  <si>
    <t xml:space="preserve">         of which, pension costs</t>
  </si>
  <si>
    <t>Actual costs - Reference Period</t>
  </si>
  <si>
    <t>3.13 Eurocontrol costs (Euro)</t>
  </si>
  <si>
    <t>3.15 Eurocontrol costs (national currency)</t>
  </si>
  <si>
    <t>12        Total adjustments relating to year n</t>
  </si>
  <si>
    <t>13.11  Grand total for the calculation of year n unit rate</t>
  </si>
  <si>
    <t>8.1       Temporary unit rate applied in year n</t>
  </si>
  <si>
    <t xml:space="preserve">13.13  Unit rate for year n as per Art. 25(2) (in national currency) </t>
  </si>
  <si>
    <t>14        Applicable unit rate for year n</t>
  </si>
  <si>
    <t>13.14  Reduction as per Art. 29(6), where applicable (in national currency)</t>
  </si>
  <si>
    <t>13.12  Forecast total service units for year n (performance plan)</t>
  </si>
  <si>
    <r>
      <t xml:space="preserve">13.1     Determined costs in nominal terms - VFR excl. </t>
    </r>
    <r>
      <rPr>
        <i/>
        <sz val="8"/>
        <rFont val="Calibri"/>
        <family val="2"/>
      </rPr>
      <t>(Art. 25(2)(a))</t>
    </r>
  </si>
  <si>
    <r>
      <t xml:space="preserve">13.2     Inflation adjustment : amount carried over to year n </t>
    </r>
    <r>
      <rPr>
        <i/>
        <sz val="8"/>
        <rFont val="Calibri"/>
        <family val="2"/>
      </rPr>
      <t>(Art. 25(2)(b))</t>
    </r>
  </si>
  <si>
    <r>
      <t xml:space="preserve">13.3     Traffic risk sharing adjustment : amounts carried over to year n </t>
    </r>
    <r>
      <rPr>
        <i/>
        <sz val="8"/>
        <rFont val="Calibri"/>
        <family val="2"/>
      </rPr>
      <t>(Art. 25(2)(c))</t>
    </r>
  </si>
  <si>
    <t>Total adjustments relating to competent authorities and QEs costs (Art. 28(5))</t>
  </si>
  <si>
    <t>Total</t>
  </si>
  <si>
    <t>Amounts granted (as per GA)       in '000 Euro</t>
  </si>
  <si>
    <t>Value of funded project 
in '000 Euro</t>
  </si>
  <si>
    <t>Amounts retained in respect of aministrative costs for the charging zone in '000 Euro</t>
  </si>
  <si>
    <t>Table 4 - Complementary information on common projects and on revenues from Union assistance programmes allocated to the charging zone</t>
  </si>
  <si>
    <r>
      <t>13.4     Differences in costs as per Art. 28(4) to (6) : amounts carried over to year n</t>
    </r>
    <r>
      <rPr>
        <sz val="8"/>
        <rFont val="Calibri"/>
        <family val="2"/>
      </rPr>
      <t xml:space="preserve"> </t>
    </r>
    <r>
      <rPr>
        <i/>
        <sz val="8"/>
        <rFont val="Calibri"/>
        <family val="2"/>
      </rPr>
      <t>(Art. 25(2)(d))</t>
    </r>
  </si>
  <si>
    <r>
      <t xml:space="preserve">13.5     Financial incentives : amounts carried over to year n </t>
    </r>
    <r>
      <rPr>
        <i/>
        <sz val="8"/>
        <rFont val="Calibri"/>
        <family val="2"/>
      </rPr>
      <t>(Art. 25(2)(e))</t>
    </r>
  </si>
  <si>
    <r>
      <t>13.6     Modulation of charges : amounts carried over to year n</t>
    </r>
    <r>
      <rPr>
        <i/>
        <sz val="8"/>
        <rFont val="Calibri"/>
        <family val="2"/>
      </rPr>
      <t xml:space="preserve"> (Art. 25(2)(f))</t>
    </r>
  </si>
  <si>
    <r>
      <t xml:space="preserve">13.7     Traffic adjustments : amounts carried over to year n </t>
    </r>
    <r>
      <rPr>
        <sz val="8"/>
        <rFont val="Calibri"/>
        <family val="2"/>
      </rPr>
      <t>(Art. 25(2)(g) and (h))</t>
    </r>
  </si>
  <si>
    <r>
      <t xml:space="preserve">13.8     Other revenues </t>
    </r>
    <r>
      <rPr>
        <i/>
        <sz val="8"/>
        <rFont val="Calibri"/>
        <family val="2"/>
      </rPr>
      <t>(Art. 25(2)(i))</t>
    </r>
  </si>
  <si>
    <r>
      <t xml:space="preserve">13.9     Cross-financing between charging zones </t>
    </r>
    <r>
      <rPr>
        <i/>
        <sz val="8"/>
        <rFont val="Calibri"/>
        <family val="2"/>
      </rPr>
      <t>(Art. 25(2)(j))</t>
    </r>
  </si>
  <si>
    <r>
      <t xml:space="preserve">13.10   Difference in revenue from temporary application of unit rate </t>
    </r>
    <r>
      <rPr>
        <i/>
        <sz val="8"/>
        <rFont val="Calibri"/>
        <family val="2"/>
      </rPr>
      <t>(Art. 25(2)(k))</t>
    </r>
  </si>
  <si>
    <r>
      <t xml:space="preserve">1.1       Determined costs in nominal terms - VFR excl. - Table 1 </t>
    </r>
    <r>
      <rPr>
        <b/>
        <i/>
        <sz val="8"/>
        <rFont val="Calibri"/>
        <family val="2"/>
      </rPr>
      <t>(Art. 22)</t>
    </r>
  </si>
  <si>
    <r>
      <t xml:space="preserve">3.3       Competent authorities and qualified entities costs </t>
    </r>
    <r>
      <rPr>
        <i/>
        <sz val="8"/>
        <rFont val="Calibri"/>
        <family val="2"/>
      </rPr>
      <t>(Art. 28(5))</t>
    </r>
  </si>
  <si>
    <r>
      <t xml:space="preserve">3.4       Eurocontrol costs </t>
    </r>
    <r>
      <rPr>
        <i/>
        <sz val="8"/>
        <rFont val="Calibri"/>
        <family val="2"/>
      </rPr>
      <t>(Art. 28(5))</t>
    </r>
  </si>
  <si>
    <r>
      <t xml:space="preserve">3.5       Pension costs </t>
    </r>
    <r>
      <rPr>
        <i/>
        <sz val="8"/>
        <rFont val="Calibri"/>
        <family val="2"/>
      </rPr>
      <t>(Art. 28(6))</t>
    </r>
  </si>
  <si>
    <r>
      <t>3.7       Changes in law</t>
    </r>
    <r>
      <rPr>
        <i/>
        <sz val="8"/>
        <rFont val="Calibri"/>
        <family val="2"/>
      </rPr>
      <t xml:space="preserve"> (Art. 28(6))</t>
    </r>
  </si>
  <si>
    <r>
      <t xml:space="preserve">2.5       Inflation adjustment relating to year n </t>
    </r>
    <r>
      <rPr>
        <b/>
        <i/>
        <sz val="8"/>
        <rFont val="Calibri"/>
        <family val="2"/>
      </rPr>
      <t>(Art. 26)</t>
    </r>
  </si>
  <si>
    <r>
      <t xml:space="preserve">3.8       Differences between determined and actual costs relating to year n </t>
    </r>
    <r>
      <rPr>
        <b/>
        <i/>
        <sz val="8"/>
        <rFont val="Calibri"/>
        <family val="2"/>
      </rPr>
      <t>(Art. 28(4) to 28(6))</t>
    </r>
  </si>
  <si>
    <r>
      <t xml:space="preserve">4.9       Traffic risk sharing adjustment relating to year n </t>
    </r>
    <r>
      <rPr>
        <b/>
        <i/>
        <sz val="8"/>
        <rFont val="Calibri"/>
        <family val="2"/>
      </rPr>
      <t>(Art. 27(2) to 27(5))</t>
    </r>
  </si>
  <si>
    <r>
      <t xml:space="preserve">5.3      Traffic adjustements relating to year n </t>
    </r>
    <r>
      <rPr>
        <b/>
        <i/>
        <sz val="8"/>
        <rFont val="Calibri"/>
        <family val="2"/>
      </rPr>
      <t>(Art. 27(8) and 27(9))</t>
    </r>
  </si>
  <si>
    <r>
      <t xml:space="preserve">6.4      Financial incentives relating to year n </t>
    </r>
    <r>
      <rPr>
        <b/>
        <i/>
        <sz val="8"/>
        <rFont val="Calibri"/>
        <family val="2"/>
      </rPr>
      <t>(Art. 11(3) and 11(4))</t>
    </r>
  </si>
  <si>
    <r>
      <t xml:space="preserve">7.1      Adjustment to ensure revenue neutrality for modulation of charges in year n </t>
    </r>
    <r>
      <rPr>
        <b/>
        <i/>
        <sz val="8"/>
        <rFont val="Calibri"/>
        <family val="2"/>
      </rPr>
      <t>(Art. 32(1))</t>
    </r>
  </si>
  <si>
    <r>
      <t xml:space="preserve">8.2       Difference in revenue due to the temporary application of unit rate in year n </t>
    </r>
    <r>
      <rPr>
        <b/>
        <i/>
        <sz val="8"/>
        <rFont val="Calibri"/>
        <family val="2"/>
      </rPr>
      <t>(Art. 29(5))</t>
    </r>
  </si>
  <si>
    <r>
      <t xml:space="preserve">10.1     Union assistance programmes </t>
    </r>
    <r>
      <rPr>
        <i/>
        <sz val="8"/>
        <rFont val="Calibri"/>
        <family val="2"/>
      </rPr>
      <t>(Art. 25(3)(a))</t>
    </r>
  </si>
  <si>
    <r>
      <t>10.2     National public funding</t>
    </r>
    <r>
      <rPr>
        <i/>
        <sz val="8"/>
        <rFont val="Calibri"/>
        <family val="2"/>
      </rPr>
      <t xml:space="preserve"> (Art. 25(3)(a))</t>
    </r>
  </si>
  <si>
    <r>
      <t>10.3     Commercial activities (</t>
    </r>
    <r>
      <rPr>
        <i/>
        <sz val="8"/>
        <rFont val="Calibri"/>
        <family val="2"/>
      </rPr>
      <t>Art. 25(3)(b))</t>
    </r>
  </si>
  <si>
    <r>
      <t xml:space="preserve">10.4     Revenues from contracts with airport operators </t>
    </r>
    <r>
      <rPr>
        <i/>
        <sz val="8"/>
        <rFont val="Calibri"/>
        <family val="2"/>
      </rPr>
      <t>(Art. 25(3)(c))</t>
    </r>
  </si>
  <si>
    <r>
      <t xml:space="preserve">10.5     Total other revenues relating to year n </t>
    </r>
    <r>
      <rPr>
        <b/>
        <i/>
        <sz val="8"/>
        <rFont val="Calibri"/>
        <family val="2"/>
      </rPr>
      <t>(Art. 25(3))</t>
    </r>
  </si>
  <si>
    <r>
      <t xml:space="preserve">11.1     Loss of revenue relating to the application of a lower unit rate in n </t>
    </r>
    <r>
      <rPr>
        <b/>
        <i/>
        <sz val="8"/>
        <rFont val="Calibri"/>
        <family val="2"/>
      </rPr>
      <t>(Art. 29(6))</t>
    </r>
  </si>
  <si>
    <r>
      <t xml:space="preserve">(1) Including adjustments relating to previous reference periods </t>
    </r>
    <r>
      <rPr>
        <i/>
        <sz val="8"/>
        <rFont val="Calibri"/>
        <family val="2"/>
      </rPr>
      <t>(Art. 25(2)(l))</t>
    </r>
  </si>
  <si>
    <t>3.8  Share of financing through equity</t>
  </si>
  <si>
    <t>3.9  Common projects</t>
  </si>
  <si>
    <r>
      <t xml:space="preserve">3.6       Interest on loans </t>
    </r>
    <r>
      <rPr>
        <i/>
        <sz val="8"/>
        <rFont val="Calibri"/>
        <family val="2"/>
      </rPr>
      <t>(Art. 28(6))</t>
    </r>
  </si>
  <si>
    <r>
      <t xml:space="preserve">5.1      For determined costs not subject to traffic risk-sharing </t>
    </r>
    <r>
      <rPr>
        <i/>
        <sz val="8"/>
        <rFont val="Calibri"/>
        <family val="2"/>
      </rPr>
      <t>(Art. 27(8))</t>
    </r>
  </si>
  <si>
    <r>
      <t xml:space="preserve">5.2      Adjustments to year n unit rate not subject to traffic risk-sharing </t>
    </r>
    <r>
      <rPr>
        <i/>
        <sz val="8"/>
        <rFont val="Calibri"/>
        <family val="2"/>
      </rPr>
      <t>(Art. 27(9))</t>
    </r>
  </si>
  <si>
    <r>
      <t xml:space="preserve">6.1      Financial incentives relating to capacity </t>
    </r>
    <r>
      <rPr>
        <i/>
        <sz val="8"/>
        <rFont val="Calibri"/>
        <family val="2"/>
      </rPr>
      <t>(Art. 11(3))</t>
    </r>
  </si>
  <si>
    <r>
      <t xml:space="preserve">6.2      Financial incentives relating to environment </t>
    </r>
    <r>
      <rPr>
        <i/>
        <sz val="8"/>
        <rFont val="Calibri"/>
        <family val="2"/>
      </rPr>
      <t>(Art. 11(4))</t>
    </r>
  </si>
  <si>
    <r>
      <t xml:space="preserve">6.3      Additional financial incentives relating to capacity </t>
    </r>
    <r>
      <rPr>
        <i/>
        <sz val="8"/>
        <rFont val="Calibri"/>
        <family val="2"/>
      </rPr>
      <t>(Art. 11(4))</t>
    </r>
  </si>
  <si>
    <t>C. Financial incentive schemes on capacity and environment</t>
  </si>
  <si>
    <t>For the   charging zone</t>
  </si>
  <si>
    <t>4.2       % deviation % referred to in Article 27(2) and 27(5)</t>
  </si>
  <si>
    <t>4.3       % additional revenue returned to users referred to in Article 27(3) and 27(5)</t>
  </si>
  <si>
    <t>4.4       % loss of revenue borne by airspace users referred to in Article 27(3) and 27(5)</t>
  </si>
  <si>
    <t xml:space="preserve">4.5       % deviation referred to in Article 27(4) </t>
  </si>
  <si>
    <t xml:space="preserve">Costs of new and existing investments </t>
  </si>
  <si>
    <t>3.10  Depreciation</t>
  </si>
  <si>
    <t xml:space="preserve">3.11  Cost of capital </t>
  </si>
  <si>
    <t xml:space="preserve">3.12  Cost of leasing </t>
  </si>
  <si>
    <r>
      <t xml:space="preserve">3.1       New and existing investments </t>
    </r>
    <r>
      <rPr>
        <i/>
        <sz val="8"/>
        <rFont val="Calibri"/>
        <family val="2"/>
      </rPr>
      <t>(Art. 28(4))</t>
    </r>
  </si>
  <si>
    <t>Total adjustment relating to investment costs (Art. 28(4))</t>
  </si>
  <si>
    <t>Currency: Euro</t>
  </si>
  <si>
    <t>NSA</t>
  </si>
  <si>
    <t>Inflation adjustment 2020</t>
  </si>
  <si>
    <t>Inflation adjustment 2024</t>
  </si>
  <si>
    <t>Inflation adjustment 2023</t>
  </si>
  <si>
    <t>Inflation adjustment 2022</t>
  </si>
  <si>
    <t>Inflation adjustment 2021</t>
  </si>
  <si>
    <t>Traffic risk sharing 2020</t>
  </si>
  <si>
    <t>Traffic risk sharing 2021</t>
  </si>
  <si>
    <t>Traffic risk sharing 2023</t>
  </si>
  <si>
    <t>Traffic risk sharing 2024</t>
  </si>
  <si>
    <t>Traffic risk sharing 2022</t>
  </si>
  <si>
    <t>Difference in investment costs 2020</t>
  </si>
  <si>
    <t>Difference in investment costs 2021</t>
  </si>
  <si>
    <t>Difference in investment costs 2022</t>
  </si>
  <si>
    <t>Difference in investment costs 2023</t>
  </si>
  <si>
    <t>Difference in investment costs 2024</t>
  </si>
  <si>
    <t>Difference in competent authorities and QEs costs 2020</t>
  </si>
  <si>
    <t>Difference in competent authorities and QEs costs 2021</t>
  </si>
  <si>
    <t>Difference in competent authorities and QEs costs 2022</t>
  </si>
  <si>
    <t>Difference in competent authorities and QEs costs 2023</t>
  </si>
  <si>
    <t>Difference in competent authorities and QEs costs 2024</t>
  </si>
  <si>
    <t>Difference in Eurocontrol costs 2020</t>
  </si>
  <si>
    <t>Difference in Eurocontrol costs 2021</t>
  </si>
  <si>
    <t>Difference in Eurocontrol costs 2022</t>
  </si>
  <si>
    <t>Difference in Eurocontrol costs 2023</t>
  </si>
  <si>
    <t>Difference in Eurocontrol costs 2024</t>
  </si>
  <si>
    <t>Difference in pension costs 2020</t>
  </si>
  <si>
    <t>Difference in pension costs 2021</t>
  </si>
  <si>
    <t>Difference in pension costs 2022</t>
  </si>
  <si>
    <t>Difference in pension costs 2023</t>
  </si>
  <si>
    <t>Difference in pension costs 2024</t>
  </si>
  <si>
    <t>Difference in interest on loans 2020</t>
  </si>
  <si>
    <t>Difference in interest on loans 2021</t>
  </si>
  <si>
    <t>Difference in interest on loans 2022</t>
  </si>
  <si>
    <t>Difference in interest on loans 2023</t>
  </si>
  <si>
    <t>Difference in interest on loans 2024</t>
  </si>
  <si>
    <t>Costs relating to change in law 2020</t>
  </si>
  <si>
    <t>Costs relating to change in law 2021</t>
  </si>
  <si>
    <t>Costs relating to change in law 2022</t>
  </si>
  <si>
    <t>Costs relating to change in law 2023</t>
  </si>
  <si>
    <t>Costs relating to change in law 2024</t>
  </si>
  <si>
    <t>Financial incentives year 2020</t>
  </si>
  <si>
    <t>Financial incentives year 2021</t>
  </si>
  <si>
    <t>Financial incentives year 2022</t>
  </si>
  <si>
    <t>Financial incentives year 2023</t>
  </si>
  <si>
    <t>Financial incentives year 2024</t>
  </si>
  <si>
    <t>Modulation of charges 2020</t>
  </si>
  <si>
    <t>Modulation of charges 2021</t>
  </si>
  <si>
    <t>Modulation of charges 2022</t>
  </si>
  <si>
    <t>Modulation of charges 2023</t>
  </si>
  <si>
    <t>Modulation of charges 2024</t>
  </si>
  <si>
    <t>Traffic adjustment 2020</t>
  </si>
  <si>
    <t>Traffic adjustment 2021</t>
  </si>
  <si>
    <t>Traffic adjustment 2022</t>
  </si>
  <si>
    <t>Traffic adjustment 2023</t>
  </si>
  <si>
    <t>Traffic adjustment 2024</t>
  </si>
  <si>
    <t>Revenues received from Union assistance programmes in 2020</t>
  </si>
  <si>
    <t>Revenues received from Union assistance programmes in 2021</t>
  </si>
  <si>
    <t>Revenues received from Union assistance programmes in 2022</t>
  </si>
  <si>
    <t>Revenues received from Union assistance programmes in 2023</t>
  </si>
  <si>
    <t>Revenues received from Union assistance programmes in 2024</t>
  </si>
  <si>
    <t>Revenues received from national public funding in 2020</t>
  </si>
  <si>
    <t>Revenues received from national public funding in 2021</t>
  </si>
  <si>
    <t>Revenues received from national public funding in 2022</t>
  </si>
  <si>
    <t>Revenues received from national public funding in 2023</t>
  </si>
  <si>
    <t>Revenues received from national public funding in 2024</t>
  </si>
  <si>
    <t>Revenues from commercial activities in 2020</t>
  </si>
  <si>
    <t>Revenues from commercial activities in 2021</t>
  </si>
  <si>
    <t>Revenues from commercial activities in 2022</t>
  </si>
  <si>
    <t>Revenues from commercial activities in 2023</t>
  </si>
  <si>
    <t>Revenues from commercial activities in 2024</t>
  </si>
  <si>
    <t>Revenues from contracts with airport operators in 2020</t>
  </si>
  <si>
    <t>Revenues from contracts with airport operators in 2021</t>
  </si>
  <si>
    <t>Revenues from contracts with airport operators in 2022</t>
  </si>
  <si>
    <t>Revenues from contracts with airport operators in 2023</t>
  </si>
  <si>
    <t>Revenues from contracts with airport operators in 2024</t>
  </si>
  <si>
    <t>Revenue difference - revision of UR 2020</t>
  </si>
  <si>
    <t>Revenue difference - revision of UR 2021</t>
  </si>
  <si>
    <t>Revenue difference - revision of UR 2022</t>
  </si>
  <si>
    <t>Revenue difference - revision of UR 2023</t>
  </si>
  <si>
    <t>Revenue difference - revision of UR 2024</t>
  </si>
  <si>
    <t>Inflation adjustment 2018</t>
  </si>
  <si>
    <t>Inflation adjustment 2019</t>
  </si>
  <si>
    <t>Traffic risk sharing 2018</t>
  </si>
  <si>
    <t>Traffic risk sharing 2019</t>
  </si>
  <si>
    <t>Financial incentives year up to 2017</t>
  </si>
  <si>
    <t>Financial incentives year 2018</t>
  </si>
  <si>
    <t>Financial incentives year 2019</t>
  </si>
  <si>
    <t>Traffic adjustment up to 2017</t>
  </si>
  <si>
    <t>Traffic adjustment 2018</t>
  </si>
  <si>
    <t>Traffic adjustment 2019</t>
  </si>
  <si>
    <t>Revenues received from Union assistance programmes up to 2017</t>
  </si>
  <si>
    <t>Revenues received from Union assistance programmes in 2018</t>
  </si>
  <si>
    <t>Revenues received from Union assistance programmes in 2019</t>
  </si>
  <si>
    <t>Revenues received from national public funding up to 2017</t>
  </si>
  <si>
    <t>Revenues received from national public funding in 2018</t>
  </si>
  <si>
    <t>Revenues received from national public funding in 2019</t>
  </si>
  <si>
    <t>Actual costs - Reference Period 3</t>
  </si>
  <si>
    <t xml:space="preserve">      Actual inflation rate 2019</t>
  </si>
  <si>
    <t>Traffic risk sharing up to 2017</t>
  </si>
  <si>
    <t>Cost exempt from cost sharing up to 2017</t>
  </si>
  <si>
    <t>Cost exempt from cost sharing 2019</t>
  </si>
  <si>
    <t>Cost exempt from cost sharing 2018</t>
  </si>
  <si>
    <t>Example</t>
  </si>
  <si>
    <t>ANSP</t>
  </si>
  <si>
    <t>MET</t>
  </si>
  <si>
    <t>Modulation of charges  up to 2017</t>
  </si>
  <si>
    <t>Modulation of charges  year 2018</t>
  </si>
  <si>
    <t>Modulation of charges  year 2019</t>
  </si>
  <si>
    <t>Revenues from contracts with airport operators up to 2017</t>
  </si>
  <si>
    <t>Revenues from contracts with airport operators in 2018</t>
  </si>
  <si>
    <t>Revenues from contracts with airport operators in 2019</t>
  </si>
  <si>
    <t>Revenues from commercial activities up to 2017</t>
  </si>
  <si>
    <t>Revenues from commercial activities in 2018</t>
  </si>
  <si>
    <t>Revenues from commercial activities in 2019</t>
  </si>
  <si>
    <t>All entities</t>
  </si>
  <si>
    <t>Reference Period 3</t>
  </si>
  <si>
    <t>Determined costs - Performance Plan  - RP3</t>
  </si>
  <si>
    <t>Total inflation adjustment up to 2019</t>
  </si>
  <si>
    <t>Total inflation Adjustment (Art. 26)*</t>
  </si>
  <si>
    <t>* Including carry-overs relating to the previous reference period(s)</t>
  </si>
  <si>
    <t>Total traffic risk sharing adjustements up to 2019</t>
  </si>
  <si>
    <t>Total traffic risk sharing adjustment (Art. 27(2) to 27(5))*</t>
  </si>
  <si>
    <t>Total adjustment relating to cost exempt from previous RPs</t>
  </si>
  <si>
    <t>Total financial incentives up to 2019</t>
  </si>
  <si>
    <t>Total financial incentives (Art. 11(3) and 11(4))*</t>
  </si>
  <si>
    <t>Total adjustment relating to modulation of charges (Art. 32(1))*</t>
  </si>
  <si>
    <t>Total modulation of charges up 2019</t>
  </si>
  <si>
    <t>Total traffic adjustment (Art. 27(8) and 27(9))*</t>
  </si>
  <si>
    <t>Total traffic adjustments up to 2019</t>
  </si>
  <si>
    <t>Total revenues received from Union assistance programmes up to 2019</t>
  </si>
  <si>
    <t>Total revenues received from Union assistance programmes (Art. 25(3)(a))*</t>
  </si>
  <si>
    <t xml:space="preserve"> Total revenues received from national public funding up to 2019</t>
  </si>
  <si>
    <t>Total revenues received from national public funding (Art. 25(3)(a))*</t>
  </si>
  <si>
    <t>Total revenues from commercial activities up to 2019</t>
  </si>
  <si>
    <t>Total revenues from commercial activities (Art. 25(3)(b))*</t>
  </si>
  <si>
    <t>Total revenues from contracts with airport operators up to 2019</t>
  </si>
  <si>
    <t>Total revenues from contracts with airport operators (Art. 25(3)(c))*</t>
  </si>
  <si>
    <t>RP2</t>
  </si>
  <si>
    <t>Actual costs 2012-2019</t>
  </si>
  <si>
    <t xml:space="preserve">(1)  Inflation index - Base 100 in 2017, Forecast inflation 2019 as per the Performance Plan. </t>
  </si>
  <si>
    <t>Total traffic adjustment on adjustments from previous reference periods</t>
  </si>
  <si>
    <t>Traffic adjustment on adjustments from previous RPs 2020</t>
  </si>
  <si>
    <t>Traffic adjustment on adjustments from previous RPs 2021</t>
  </si>
  <si>
    <t>Traffic adjustment on adjustments from previous RPs 2022</t>
  </si>
  <si>
    <t>Traffic adjustment on adjustments from previous RPs 2023</t>
  </si>
  <si>
    <t>Traffic adjustment on adjustments from previous RPs 2024</t>
  </si>
  <si>
    <t>FILTER</t>
  </si>
  <si>
    <t>Total adjustments</t>
  </si>
  <si>
    <t>XXX</t>
  </si>
  <si>
    <t>Y</t>
  </si>
  <si>
    <t>XXX #1</t>
  </si>
  <si>
    <t>XXX #2</t>
  </si>
  <si>
    <t>XXX #3</t>
  </si>
  <si>
    <t>XXX #4</t>
  </si>
  <si>
    <t>Total revenues received from national public funding up to 2019</t>
  </si>
  <si>
    <t>Total adjustment relating to competent authorities and QEs costs (Art. 28(5))</t>
  </si>
  <si>
    <t>Total adjustment relating to Eurocontrol costs (Art. 28(5))</t>
  </si>
  <si>
    <t>The following tables present a generic sample template for the RP3 tables Annexes VII and IX of Commission Implementing Regulation (EU) 2019/317.</t>
  </si>
  <si>
    <t>It reflects "dummy data" to illustrate the different adjustments calculations, for the June 2023 submission (reflecting actual data up to 2022 and the calculation of the 2024 unit rate).</t>
  </si>
  <si>
    <t>The colour coding are the following:</t>
  </si>
  <si>
    <t>Black</t>
  </si>
  <si>
    <t>Formula (should not be modified)</t>
  </si>
  <si>
    <t xml:space="preserve">Green </t>
  </si>
  <si>
    <t>Inputs to be made by the State in June 2023 (reflecting actual data for 2022 and for the calculation of the 2024 unit rate)</t>
  </si>
  <si>
    <t>Blue</t>
  </si>
  <si>
    <t>Inputs made by the State in previous years</t>
  </si>
  <si>
    <t>Versions and modifications:</t>
  </si>
  <si>
    <t>T2</t>
  </si>
  <si>
    <t>13.14 and 14</t>
  </si>
  <si>
    <t>Adding RP3 cross-subsidies in the basis for the traffic adjustment on adjustments.</t>
  </si>
  <si>
    <t>Cross-financing to (-) / from (+) other charging zone(s) relating to 2020</t>
  </si>
  <si>
    <t>Cross-financing to (-) / from (+) other charging zone(s) relating to 2021</t>
  </si>
  <si>
    <t>Cross-financing to (-) / from (+) other charging zone(s) relating to 2022</t>
  </si>
  <si>
    <t>Cross-financing to (-) / from (+) other charging zone(s) relating to 2023</t>
  </si>
  <si>
    <t>Cross-financing to (-) / from (+) other charging zone(s) relating to 2024</t>
  </si>
  <si>
    <t>Total cross-financing to (-) / from (+) other charging zone(s)</t>
  </si>
  <si>
    <t>V0 - dated 20.03.2019</t>
  </si>
  <si>
    <t>V1 - dated 03.05.2019</t>
  </si>
  <si>
    <t>Initial version</t>
  </si>
  <si>
    <t>Table</t>
  </si>
  <si>
    <t>Item</t>
  </si>
  <si>
    <t>Cells</t>
  </si>
  <si>
    <t>Rationale</t>
  </si>
  <si>
    <t>T3</t>
  </si>
  <si>
    <t>A167-&gt;J172</t>
  </si>
  <si>
    <t>Last subtable</t>
  </si>
  <si>
    <t>Adding as subtable for cross-subsidies, fed from T2A and feeding T2B.</t>
  </si>
  <si>
    <t>Line 45</t>
  </si>
  <si>
    <t>Line 89</t>
  </si>
  <si>
    <t>Formula added (see T3 above)</t>
  </si>
  <si>
    <t>Lines 94 and 96</t>
  </si>
  <si>
    <t>T2 - MET</t>
  </si>
  <si>
    <t>Item C</t>
  </si>
  <si>
    <t>Lines 51 to 54</t>
  </si>
  <si>
    <t>Reduction of the unit rate as per 29(6). The lower unit rate is presented in item 14, taking into account the reduction presented in 13.14 (negative amount to be presented). Sums are presented in the T2 consolidated for all entities.</t>
  </si>
  <si>
    <t>Greyed out as not applicable (in related item in T3 - MET as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</si>
</sst>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 _€_-;\-* #,##0.00\ _€_-;_-* &quot;-&quot;??\ _€_-;_-@_-"/>
    <numFmt numFmtId="164" formatCode="_-* #,##0.00_-;\-* #,##0.00_-;_-* &quot;-&quot;??_-;_-@_-"/>
    <numFmt numFmtId="165" formatCode="_(* #,##0.0_);_(* \(#,##0.0\);_(* &quot;-&quot;??_);_(@_)"/>
    <numFmt numFmtId="166" formatCode="_-* #,##0.0_-;\-* #,##0.0_-;_-* &quot;-&quot;??_-;_-@_-"/>
    <numFmt numFmtId="167" formatCode="0.0%"/>
    <numFmt numFmtId="168" formatCode="#,##0.0"/>
    <numFmt numFmtId="169" formatCode="0.0"/>
    <numFmt numFmtId="170" formatCode="_-* #,##0.0\ _€_-;\-* #,##0.0\ _€_-;_-* &quot;-&quot;?\ _€_-;_-@_-"/>
    <numFmt numFmtId="171" formatCode="_-* #,##0_-;\-* #,##0_-;_-* &quot;-&quot;??_-;_-@_-"/>
    <numFmt numFmtId="172" formatCode="_(* #,##0.0000000_);_(* \(#,##0.0000000\);_(* &quot;-&quot;??_);_(@_)"/>
    <numFmt numFmtId="173" formatCode="_(* #,##0.00_);_(* \(#,##0.00\);_(* &quot;-&quot;??_);_(@_)"/>
    <numFmt numFmtId="174" formatCode="_-\ #,##0.00_-;\-\ #,##0.00_-;_-\ &quot;-&quot;??_-;_-@_-"/>
    <numFmt numFmtId="175" formatCode="_-\ #,##0.0_-;\-\ #,##0.0_-;_-\ &quot;-&quot;??_-;_-@_-"/>
  </numFmts>
  <fonts count="54" x14ac:knownFonts="1">
    <font>
      <sz val="11"/>
      <color theme="1"/>
      <name val="Calibri"/>
      <family val="2"/>
      <scheme val="minor"/>
    </font>
    <font>
      <sz val="11"/>
      <color theme="1"/>
      <name val="Calibri"/>
      <family val="2"/>
      <scheme val="minor"/>
    </font>
    <font>
      <sz val="11"/>
      <color indexed="8"/>
      <name val="Calibri"/>
      <family val="2"/>
    </font>
    <font>
      <b/>
      <sz val="9"/>
      <name val="Calibri"/>
      <family val="2"/>
    </font>
    <font>
      <sz val="9"/>
      <name val="Calibri"/>
      <family val="2"/>
    </font>
    <font>
      <b/>
      <sz val="10"/>
      <name val="Calibri"/>
      <family val="2"/>
      <charset val="238"/>
    </font>
    <font>
      <sz val="11"/>
      <name val="Arial"/>
      <family val="2"/>
    </font>
    <font>
      <b/>
      <sz val="8.5"/>
      <name val="Calibri"/>
      <family val="2"/>
    </font>
    <font>
      <sz val="10"/>
      <name val="Arial"/>
      <family val="2"/>
    </font>
    <font>
      <b/>
      <sz val="10"/>
      <name val="Arial"/>
      <family val="2"/>
    </font>
    <font>
      <sz val="9"/>
      <color theme="1"/>
      <name val="Calibri"/>
      <family val="2"/>
      <scheme val="minor"/>
    </font>
    <font>
      <sz val="8.5"/>
      <name val="Calibri"/>
      <family val="2"/>
    </font>
    <font>
      <i/>
      <sz val="9"/>
      <name val="Calibri"/>
      <family val="2"/>
    </font>
    <font>
      <sz val="11"/>
      <name val="Calibri"/>
      <family val="2"/>
    </font>
    <font>
      <b/>
      <sz val="11"/>
      <name val="Calibri"/>
      <family val="2"/>
    </font>
    <font>
      <sz val="9"/>
      <color rgb="FF00B050"/>
      <name val="Calibri"/>
      <family val="2"/>
    </font>
    <font>
      <i/>
      <sz val="9"/>
      <color rgb="FF00B050"/>
      <name val="Calibri"/>
      <family val="2"/>
    </font>
    <font>
      <sz val="11"/>
      <color rgb="FF00B050"/>
      <name val="Arial"/>
      <family val="2"/>
    </font>
    <font>
      <strike/>
      <sz val="9"/>
      <color rgb="FF00B050"/>
      <name val="Calibri"/>
      <family val="2"/>
    </font>
    <font>
      <u/>
      <sz val="9"/>
      <name val="Calibri"/>
      <family val="2"/>
    </font>
    <font>
      <u/>
      <sz val="11"/>
      <color indexed="12"/>
      <name val="Calibri"/>
      <family val="2"/>
    </font>
    <font>
      <sz val="11"/>
      <name val="Arial"/>
      <family val="2"/>
      <charset val="238"/>
    </font>
    <font>
      <b/>
      <sz val="9"/>
      <color theme="1"/>
      <name val="Calibri"/>
      <family val="2"/>
      <scheme val="minor"/>
    </font>
    <font>
      <b/>
      <sz val="10"/>
      <name val="Calibri"/>
      <family val="2"/>
    </font>
    <font>
      <sz val="10"/>
      <color theme="1"/>
      <name val="Calibri"/>
      <family val="2"/>
      <scheme val="minor"/>
    </font>
    <font>
      <sz val="10"/>
      <name val="Calibri"/>
      <family val="2"/>
    </font>
    <font>
      <sz val="10"/>
      <color rgb="FF0070C0"/>
      <name val="Calibri"/>
      <family val="2"/>
    </font>
    <font>
      <b/>
      <sz val="10"/>
      <color rgb="FF0070C0"/>
      <name val="Calibri"/>
      <family val="2"/>
    </font>
    <font>
      <b/>
      <sz val="10"/>
      <color theme="1"/>
      <name val="Calibri"/>
      <family val="2"/>
      <scheme val="minor"/>
    </font>
    <font>
      <i/>
      <sz val="10"/>
      <name val="Calibri"/>
      <family val="2"/>
    </font>
    <font>
      <strike/>
      <sz val="9"/>
      <name val="Calibri"/>
      <family val="2"/>
    </font>
    <font>
      <i/>
      <sz val="8"/>
      <name val="Calibri"/>
      <family val="2"/>
    </font>
    <font>
      <sz val="8"/>
      <name val="Calibri"/>
      <family val="2"/>
    </font>
    <font>
      <b/>
      <i/>
      <sz val="8"/>
      <name val="Calibri"/>
      <family val="2"/>
    </font>
    <font>
      <sz val="9"/>
      <color theme="4"/>
      <name val="Calibri"/>
      <family val="2"/>
    </font>
    <font>
      <b/>
      <sz val="9"/>
      <color theme="4"/>
      <name val="Calibri"/>
      <family val="2"/>
    </font>
    <font>
      <sz val="10"/>
      <color theme="4"/>
      <name val="Calibri"/>
      <family val="2"/>
    </font>
    <font>
      <sz val="9"/>
      <color rgb="FFFF0000"/>
      <name val="Calibri"/>
      <family val="2"/>
    </font>
    <font>
      <b/>
      <sz val="10"/>
      <color theme="4"/>
      <name val="Calibri"/>
      <family val="2"/>
    </font>
    <font>
      <sz val="11"/>
      <color theme="0"/>
      <name val="Calibri"/>
      <family val="2"/>
      <scheme val="minor"/>
    </font>
    <font>
      <b/>
      <sz val="9"/>
      <color rgb="FF00B050"/>
      <name val="Calibri"/>
      <family val="2"/>
    </font>
    <font>
      <sz val="10"/>
      <color rgb="FF00B050"/>
      <name val="Calibri"/>
      <family val="2"/>
    </font>
    <font>
      <b/>
      <sz val="10"/>
      <color rgb="FF00B050"/>
      <name val="Calibri"/>
      <family val="2"/>
    </font>
    <font>
      <sz val="9"/>
      <name val="Calibri"/>
      <family val="2"/>
      <scheme val="minor"/>
    </font>
    <font>
      <sz val="11"/>
      <color theme="0"/>
      <name val="Calibri"/>
      <family val="2"/>
    </font>
    <font>
      <sz val="9"/>
      <color theme="4"/>
      <name val="Calibri"/>
      <family val="2"/>
      <scheme val="minor"/>
    </font>
    <font>
      <b/>
      <sz val="9"/>
      <name val="Calibri"/>
      <family val="2"/>
      <scheme val="minor"/>
    </font>
    <font>
      <sz val="9"/>
      <color rgb="FF0070C0"/>
      <name val="Calibri"/>
      <family val="2"/>
    </font>
    <font>
      <sz val="9"/>
      <color rgb="FF0070C0"/>
      <name val="Calibri"/>
      <family val="2"/>
      <scheme val="minor"/>
    </font>
    <font>
      <sz val="11"/>
      <color rgb="FF00B050"/>
      <name val="Calibri"/>
      <family val="2"/>
      <scheme val="minor"/>
    </font>
    <font>
      <sz val="11"/>
      <color rgb="FF0070C0"/>
      <name val="Calibri"/>
      <family val="2"/>
      <scheme val="minor"/>
    </font>
    <font>
      <u/>
      <sz val="11"/>
      <color theme="1"/>
      <name val="Calibri"/>
      <family val="2"/>
      <scheme val="minor"/>
    </font>
    <font>
      <sz val="10"/>
      <color theme="3" tint="0.39997558519241921"/>
      <name val="Calibri"/>
      <family val="2"/>
    </font>
    <font>
      <b/>
      <sz val="10"/>
      <color theme="3" tint="0.39997558519241921"/>
      <name val="Calibri"/>
      <family val="2"/>
    </font>
  </fonts>
  <fills count="13">
    <fill>
      <patternFill patternType="none"/>
    </fill>
    <fill>
      <patternFill patternType="gray125"/>
    </fill>
    <fill>
      <patternFill patternType="solid">
        <fgColor indexed="26"/>
        <bgColor indexed="64"/>
      </patternFill>
    </fill>
    <fill>
      <patternFill patternType="gray0625">
        <fgColor indexed="9"/>
        <bgColor indexed="47"/>
      </patternFill>
    </fill>
    <fill>
      <patternFill patternType="solid">
        <fgColor theme="6"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top style="thin">
        <color indexed="64"/>
      </top>
      <bottom/>
      <diagonal/>
    </border>
  </borders>
  <cellStyleXfs count="20">
    <xf numFmtId="0" fontId="0" fillId="0" borderId="0"/>
    <xf numFmtId="164" fontId="1" fillId="0" borderId="0" applyFont="0" applyFill="0" applyBorder="0" applyAlignment="0" applyProtection="0"/>
    <xf numFmtId="0" fontId="2" fillId="0" borderId="0"/>
    <xf numFmtId="0" fontId="8" fillId="0" borderId="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8" fillId="0" borderId="0"/>
    <xf numFmtId="9" fontId="6" fillId="0" borderId="0" applyFont="0" applyFill="0" applyBorder="0" applyAlignment="0" applyProtection="0"/>
    <xf numFmtId="0" fontId="6" fillId="0" borderId="0"/>
    <xf numFmtId="0" fontId="8" fillId="0" borderId="0"/>
    <xf numFmtId="0" fontId="20" fillId="0" borderId="0" applyNumberFormat="0" applyFill="0" applyBorder="0" applyAlignment="0" applyProtection="0">
      <alignment vertical="top"/>
      <protection locked="0"/>
    </xf>
    <xf numFmtId="0" fontId="21" fillId="0" borderId="0"/>
    <xf numFmtId="0" fontId="6" fillId="0" borderId="0"/>
    <xf numFmtId="9" fontId="6" fillId="0" borderId="0" applyFont="0" applyFill="0" applyBorder="0" applyAlignment="0" applyProtection="0"/>
    <xf numFmtId="9" fontId="1" fillId="0" borderId="0" applyFont="0" applyFill="0" applyBorder="0" applyAlignment="0" applyProtection="0"/>
    <xf numFmtId="0" fontId="1" fillId="0" borderId="0"/>
    <xf numFmtId="173" fontId="6" fillId="0" borderId="0" applyFont="0" applyFill="0" applyBorder="0" applyAlignment="0" applyProtection="0"/>
    <xf numFmtId="0" fontId="6" fillId="0" borderId="0"/>
    <xf numFmtId="0" fontId="39" fillId="12" borderId="0" applyNumberFormat="0" applyBorder="0" applyAlignment="0" applyProtection="0"/>
  </cellStyleXfs>
  <cellXfs count="1010">
    <xf numFmtId="0" fontId="0" fillId="0" borderId="0" xfId="0"/>
    <xf numFmtId="0" fontId="4" fillId="0" borderId="0" xfId="2" applyFont="1"/>
    <xf numFmtId="0" fontId="5" fillId="0" borderId="0" xfId="2" applyFont="1" applyAlignment="1">
      <alignment horizontal="right"/>
    </xf>
    <xf numFmtId="0" fontId="4" fillId="0" borderId="0" xfId="2" applyFont="1" applyBorder="1"/>
    <xf numFmtId="0" fontId="0" fillId="0" borderId="0" xfId="0" applyFont="1"/>
    <xf numFmtId="0" fontId="4" fillId="0" borderId="0" xfId="3" applyFont="1" applyBorder="1" applyAlignment="1"/>
    <xf numFmtId="0" fontId="3" fillId="3" borderId="3" xfId="2" applyFont="1" applyFill="1" applyBorder="1" applyAlignment="1">
      <alignment horizontal="center" vertical="center" wrapText="1"/>
    </xf>
    <xf numFmtId="0" fontId="3" fillId="3" borderId="7" xfId="0" applyFont="1" applyFill="1" applyBorder="1" applyAlignment="1">
      <alignment horizontal="center" wrapText="1"/>
    </xf>
    <xf numFmtId="0" fontId="8" fillId="0" borderId="0" xfId="0" applyFont="1"/>
    <xf numFmtId="0" fontId="9" fillId="0" borderId="0" xfId="0" applyFont="1"/>
    <xf numFmtId="0" fontId="3" fillId="0" borderId="0" xfId="2" applyFont="1" applyFill="1" applyBorder="1" applyAlignment="1">
      <alignment vertical="center"/>
    </xf>
    <xf numFmtId="3" fontId="4" fillId="0" borderId="12" xfId="3" applyNumberFormat="1" applyFont="1" applyBorder="1" applyAlignment="1"/>
    <xf numFmtId="0" fontId="10" fillId="0" borderId="0" xfId="0" applyFont="1"/>
    <xf numFmtId="0" fontId="4" fillId="0" borderId="0" xfId="3" applyFont="1" applyFill="1" applyBorder="1" applyAlignment="1"/>
    <xf numFmtId="0" fontId="4" fillId="0" borderId="0" xfId="3" applyFont="1" applyFill="1" applyAlignment="1"/>
    <xf numFmtId="0" fontId="4" fillId="0" borderId="0" xfId="3" applyFont="1" applyAlignment="1"/>
    <xf numFmtId="0" fontId="3" fillId="0" borderId="1" xfId="3" applyFont="1" applyBorder="1" applyAlignment="1"/>
    <xf numFmtId="0" fontId="4" fillId="0" borderId="0" xfId="2" applyFont="1" applyBorder="1" applyAlignment="1"/>
    <xf numFmtId="0" fontId="3" fillId="0" borderId="26" xfId="3" applyFont="1" applyBorder="1" applyAlignment="1"/>
    <xf numFmtId="0" fontId="3" fillId="0" borderId="2" xfId="3" applyFont="1" applyBorder="1" applyAlignment="1"/>
    <xf numFmtId="0" fontId="4" fillId="0" borderId="0" xfId="2" applyFont="1" applyAlignment="1">
      <alignment vertical="center"/>
    </xf>
    <xf numFmtId="0" fontId="11" fillId="0" borderId="18" xfId="2" applyFont="1" applyBorder="1" applyAlignment="1">
      <alignment vertical="center"/>
    </xf>
    <xf numFmtId="0" fontId="4" fillId="0" borderId="0" xfId="2" applyFont="1" applyFill="1"/>
    <xf numFmtId="0" fontId="3" fillId="3" borderId="23" xfId="2" applyFont="1" applyFill="1" applyBorder="1" applyAlignment="1">
      <alignment horizontal="center" wrapText="1"/>
    </xf>
    <xf numFmtId="0" fontId="3" fillId="3" borderId="8" xfId="0" applyFont="1" applyFill="1" applyBorder="1" applyAlignment="1">
      <alignment horizontal="center" wrapText="1"/>
    </xf>
    <xf numFmtId="0" fontId="3" fillId="3" borderId="22" xfId="0" applyFont="1" applyFill="1" applyBorder="1" applyAlignment="1">
      <alignment horizontal="center" wrapText="1"/>
    </xf>
    <xf numFmtId="0" fontId="3" fillId="0" borderId="0" xfId="0" applyFont="1" applyFill="1" applyBorder="1" applyAlignment="1">
      <alignment horizontal="center" wrapText="1"/>
    </xf>
    <xf numFmtId="0" fontId="4" fillId="0" borderId="0" xfId="2" applyFont="1" applyAlignment="1"/>
    <xf numFmtId="0" fontId="3" fillId="0" borderId="0" xfId="3" applyFont="1" applyBorder="1" applyAlignment="1">
      <alignment vertical="center"/>
    </xf>
    <xf numFmtId="0" fontId="4" fillId="0" borderId="28" xfId="3" applyFont="1" applyFill="1" applyBorder="1" applyAlignment="1">
      <alignment vertical="center"/>
    </xf>
    <xf numFmtId="0" fontId="4" fillId="0" borderId="0" xfId="3" applyFont="1" applyFill="1" applyBorder="1" applyAlignment="1">
      <alignment vertical="center"/>
    </xf>
    <xf numFmtId="3" fontId="4" fillId="0" borderId="0" xfId="3" applyNumberFormat="1" applyFont="1" applyFill="1" applyBorder="1" applyAlignment="1">
      <alignment vertical="center"/>
    </xf>
    <xf numFmtId="3" fontId="4" fillId="0" borderId="28" xfId="3" applyNumberFormat="1" applyFont="1" applyFill="1" applyBorder="1" applyAlignment="1">
      <alignment vertical="center"/>
    </xf>
    <xf numFmtId="0" fontId="4" fillId="0" borderId="9" xfId="3" applyFont="1" applyBorder="1" applyAlignment="1"/>
    <xf numFmtId="0" fontId="4" fillId="0" borderId="26" xfId="3" applyFont="1" applyBorder="1" applyAlignment="1"/>
    <xf numFmtId="3" fontId="4" fillId="0" borderId="17" xfId="3" applyNumberFormat="1" applyFont="1" applyFill="1" applyBorder="1" applyAlignment="1"/>
    <xf numFmtId="3" fontId="4" fillId="0" borderId="17" xfId="3" applyNumberFormat="1" applyFont="1" applyBorder="1" applyAlignment="1"/>
    <xf numFmtId="3" fontId="4" fillId="0" borderId="31" xfId="3" applyNumberFormat="1" applyFont="1" applyBorder="1" applyAlignment="1"/>
    <xf numFmtId="0" fontId="4" fillId="0" borderId="18" xfId="3" applyFont="1" applyBorder="1" applyAlignment="1"/>
    <xf numFmtId="3" fontId="4" fillId="0" borderId="19" xfId="3" applyNumberFormat="1" applyFont="1" applyBorder="1" applyAlignment="1"/>
    <xf numFmtId="3" fontId="4" fillId="0" borderId="12" xfId="3" applyNumberFormat="1" applyFont="1" applyFill="1" applyBorder="1" applyAlignment="1"/>
    <xf numFmtId="0" fontId="4" fillId="0" borderId="18" xfId="3" applyFont="1" applyBorder="1" applyAlignment="1">
      <alignment horizontal="left"/>
    </xf>
    <xf numFmtId="3" fontId="4" fillId="0" borderId="19" xfId="3" applyNumberFormat="1" applyFont="1" applyFill="1" applyBorder="1" applyAlignment="1"/>
    <xf numFmtId="3" fontId="4" fillId="0" borderId="0" xfId="3" applyNumberFormat="1" applyFont="1" applyFill="1" applyBorder="1" applyAlignment="1"/>
    <xf numFmtId="168" fontId="4" fillId="0" borderId="12" xfId="3" applyNumberFormat="1" applyFont="1" applyBorder="1" applyAlignment="1"/>
    <xf numFmtId="168" fontId="4" fillId="0" borderId="19" xfId="3" applyNumberFormat="1" applyFont="1" applyBorder="1" applyAlignment="1"/>
    <xf numFmtId="0" fontId="4" fillId="0" borderId="26" xfId="3" applyFont="1" applyBorder="1" applyAlignment="1">
      <alignment horizontal="left" indent="1"/>
    </xf>
    <xf numFmtId="168" fontId="4" fillId="0" borderId="0" xfId="3" applyNumberFormat="1" applyFont="1" applyFill="1" applyBorder="1" applyAlignment="1"/>
    <xf numFmtId="167" fontId="4" fillId="0" borderId="25" xfId="3" applyNumberFormat="1" applyFont="1" applyFill="1" applyBorder="1" applyAlignment="1"/>
    <xf numFmtId="167" fontId="4" fillId="0" borderId="24" xfId="3" applyNumberFormat="1" applyFont="1" applyFill="1" applyBorder="1" applyAlignment="1"/>
    <xf numFmtId="167" fontId="4" fillId="0" borderId="33" xfId="3" applyNumberFormat="1" applyFont="1" applyFill="1" applyBorder="1" applyAlignment="1"/>
    <xf numFmtId="0" fontId="4" fillId="0" borderId="0" xfId="3" applyFont="1" applyBorder="1" applyAlignment="1">
      <alignment horizontal="left" indent="1"/>
    </xf>
    <xf numFmtId="168" fontId="4" fillId="0" borderId="0" xfId="3" applyNumberFormat="1" applyFont="1" applyBorder="1" applyAlignment="1"/>
    <xf numFmtId="167" fontId="4" fillId="0" borderId="0" xfId="3" applyNumberFormat="1" applyFont="1" applyBorder="1" applyAlignment="1"/>
    <xf numFmtId="167" fontId="4" fillId="0" borderId="0" xfId="3" applyNumberFormat="1" applyFont="1" applyFill="1" applyBorder="1" applyAlignment="1"/>
    <xf numFmtId="168" fontId="4" fillId="0" borderId="17" xfId="3" applyNumberFormat="1" applyFont="1" applyBorder="1" applyAlignment="1"/>
    <xf numFmtId="168" fontId="4" fillId="0" borderId="10" xfId="3" applyNumberFormat="1" applyFont="1" applyBorder="1" applyAlignment="1"/>
    <xf numFmtId="168" fontId="4" fillId="0" borderId="12" xfId="3" applyNumberFormat="1" applyFont="1" applyFill="1" applyBorder="1" applyAlignment="1"/>
    <xf numFmtId="168" fontId="4" fillId="0" borderId="13" xfId="3" applyNumberFormat="1" applyFont="1" applyFill="1" applyBorder="1" applyAlignment="1"/>
    <xf numFmtId="3" fontId="4" fillId="0" borderId="14" xfId="3" applyNumberFormat="1" applyFont="1" applyFill="1" applyBorder="1" applyAlignment="1"/>
    <xf numFmtId="167" fontId="4" fillId="0" borderId="14" xfId="6" applyNumberFormat="1" applyFont="1" applyFill="1" applyBorder="1" applyAlignment="1"/>
    <xf numFmtId="167" fontId="4" fillId="0" borderId="0" xfId="5" applyNumberFormat="1" applyFont="1" applyFill="1" applyBorder="1" applyAlignment="1"/>
    <xf numFmtId="167" fontId="4" fillId="0" borderId="12" xfId="6" applyNumberFormat="1" applyFont="1" applyBorder="1" applyAlignment="1"/>
    <xf numFmtId="167" fontId="4" fillId="0" borderId="13" xfId="6" applyNumberFormat="1" applyFont="1" applyBorder="1" applyAlignment="1"/>
    <xf numFmtId="0" fontId="4" fillId="0" borderId="1" xfId="2" applyFont="1" applyFill="1" applyBorder="1"/>
    <xf numFmtId="0" fontId="4" fillId="0" borderId="26" xfId="3" applyFont="1" applyFill="1" applyBorder="1" applyAlignment="1"/>
    <xf numFmtId="3" fontId="4" fillId="8" borderId="0" xfId="3" applyNumberFormat="1" applyFont="1" applyFill="1" applyBorder="1" applyAlignment="1"/>
    <xf numFmtId="168" fontId="4" fillId="0" borderId="17" xfId="3" applyNumberFormat="1" applyFont="1" applyFill="1" applyBorder="1" applyAlignment="1"/>
    <xf numFmtId="168" fontId="4" fillId="0" borderId="10" xfId="3" applyNumberFormat="1" applyFont="1" applyFill="1" applyBorder="1" applyAlignment="1"/>
    <xf numFmtId="0" fontId="4" fillId="0" borderId="26" xfId="2" applyFont="1" applyFill="1" applyBorder="1"/>
    <xf numFmtId="0" fontId="4" fillId="0" borderId="2" xfId="2" applyFont="1" applyFill="1" applyBorder="1"/>
    <xf numFmtId="3" fontId="4" fillId="0" borderId="25" xfId="3" applyNumberFormat="1" applyFont="1" applyFill="1" applyBorder="1" applyAlignment="1"/>
    <xf numFmtId="3" fontId="4" fillId="0" borderId="24" xfId="3" applyNumberFormat="1" applyFont="1" applyFill="1" applyBorder="1" applyAlignment="1"/>
    <xf numFmtId="3" fontId="4" fillId="0" borderId="33" xfId="3" applyNumberFormat="1" applyFont="1" applyFill="1" applyBorder="1" applyAlignment="1"/>
    <xf numFmtId="168" fontId="4" fillId="0" borderId="24" xfId="3" applyNumberFormat="1" applyFont="1" applyFill="1" applyBorder="1" applyAlignment="1"/>
    <xf numFmtId="168" fontId="4" fillId="0" borderId="21" xfId="3" applyNumberFormat="1" applyFont="1" applyFill="1" applyBorder="1" applyAlignment="1"/>
    <xf numFmtId="0" fontId="4" fillId="8" borderId="0" xfId="3" applyFont="1" applyFill="1" applyBorder="1" applyAlignment="1">
      <alignment vertical="center"/>
    </xf>
    <xf numFmtId="0" fontId="4" fillId="0" borderId="1" xfId="3" applyFont="1" applyFill="1" applyBorder="1" applyAlignment="1">
      <alignment vertical="center"/>
    </xf>
    <xf numFmtId="10" fontId="4" fillId="8" borderId="0" xfId="5" applyNumberFormat="1" applyFont="1" applyFill="1" applyBorder="1" applyAlignment="1">
      <alignment vertical="center"/>
    </xf>
    <xf numFmtId="167" fontId="4" fillId="0" borderId="17" xfId="6" applyNumberFormat="1" applyFont="1" applyFill="1" applyBorder="1" applyAlignment="1">
      <alignment vertical="center"/>
    </xf>
    <xf numFmtId="167" fontId="4" fillId="0" borderId="10" xfId="6" applyNumberFormat="1" applyFont="1" applyFill="1" applyBorder="1" applyAlignment="1">
      <alignment vertical="center"/>
    </xf>
    <xf numFmtId="0" fontId="4" fillId="0" borderId="26" xfId="3" applyFont="1" applyFill="1" applyBorder="1" applyAlignment="1">
      <alignment vertical="center"/>
    </xf>
    <xf numFmtId="167" fontId="4" fillId="0" borderId="12" xfId="6" applyNumberFormat="1" applyFont="1" applyFill="1" applyBorder="1" applyAlignment="1">
      <alignment vertical="center"/>
    </xf>
    <xf numFmtId="167" fontId="4" fillId="0" borderId="13" xfId="6" applyNumberFormat="1" applyFont="1" applyFill="1" applyBorder="1" applyAlignment="1">
      <alignment vertical="center"/>
    </xf>
    <xf numFmtId="10" fontId="4" fillId="8" borderId="0" xfId="5" applyNumberFormat="1" applyFont="1" applyFill="1" applyBorder="1" applyAlignment="1"/>
    <xf numFmtId="10" fontId="4" fillId="0" borderId="24" xfId="6" applyNumberFormat="1" applyFont="1" applyBorder="1" applyAlignment="1">
      <alignment vertical="center"/>
    </xf>
    <xf numFmtId="167" fontId="4" fillId="0" borderId="24" xfId="6" applyNumberFormat="1" applyFont="1" applyFill="1" applyBorder="1" applyAlignment="1"/>
    <xf numFmtId="167" fontId="4" fillId="0" borderId="21" xfId="6" applyNumberFormat="1" applyFont="1" applyFill="1" applyBorder="1" applyAlignment="1"/>
    <xf numFmtId="167" fontId="4" fillId="0" borderId="0" xfId="6" applyNumberFormat="1" applyFont="1" applyBorder="1" applyAlignment="1">
      <alignment vertical="center"/>
    </xf>
    <xf numFmtId="167" fontId="4" fillId="0" borderId="0" xfId="5" applyNumberFormat="1" applyFont="1" applyFill="1" applyBorder="1" applyAlignment="1">
      <alignment vertical="center"/>
    </xf>
    <xf numFmtId="167" fontId="4" fillId="0" borderId="0" xfId="6" applyNumberFormat="1" applyFont="1" applyFill="1" applyBorder="1" applyAlignment="1">
      <alignment vertical="center"/>
    </xf>
    <xf numFmtId="0" fontId="4" fillId="0" borderId="1" xfId="3" applyFont="1" applyFill="1" applyBorder="1" applyAlignment="1">
      <alignment vertical="center" wrapText="1"/>
    </xf>
    <xf numFmtId="3" fontId="4" fillId="0" borderId="15" xfId="3" applyNumberFormat="1" applyFont="1" applyFill="1" applyBorder="1" applyAlignment="1"/>
    <xf numFmtId="3" fontId="4" fillId="0" borderId="31" xfId="3" applyNumberFormat="1" applyFont="1" applyFill="1" applyBorder="1" applyAlignment="1"/>
    <xf numFmtId="0" fontId="3" fillId="0" borderId="26" xfId="3" applyFont="1" applyFill="1" applyBorder="1" applyAlignment="1"/>
    <xf numFmtId="168" fontId="3" fillId="0" borderId="0" xfId="3" applyNumberFormat="1" applyFont="1" applyFill="1" applyBorder="1" applyAlignment="1"/>
    <xf numFmtId="168" fontId="3" fillId="0" borderId="24" xfId="3" applyNumberFormat="1" applyFont="1" applyBorder="1" applyAlignment="1"/>
    <xf numFmtId="168" fontId="3" fillId="0" borderId="21" xfId="3" applyNumberFormat="1" applyFont="1" applyBorder="1" applyAlignment="1"/>
    <xf numFmtId="0" fontId="3" fillId="0" borderId="0" xfId="3" applyFont="1" applyFill="1" applyBorder="1" applyAlignment="1">
      <alignment vertical="top"/>
    </xf>
    <xf numFmtId="10" fontId="4" fillId="0" borderId="15" xfId="6" applyNumberFormat="1" applyFont="1" applyFill="1" applyBorder="1" applyAlignment="1"/>
    <xf numFmtId="10" fontId="4" fillId="0" borderId="17" xfId="6" applyNumberFormat="1" applyFont="1" applyFill="1" applyBorder="1" applyAlignment="1"/>
    <xf numFmtId="10" fontId="4" fillId="0" borderId="31" xfId="6" applyNumberFormat="1" applyFont="1" applyFill="1" applyBorder="1" applyAlignment="1"/>
    <xf numFmtId="10" fontId="4" fillId="0" borderId="0" xfId="5" applyNumberFormat="1" applyFont="1" applyFill="1" applyBorder="1" applyAlignment="1"/>
    <xf numFmtId="10" fontId="4" fillId="0" borderId="10" xfId="6" applyNumberFormat="1" applyFont="1" applyFill="1" applyBorder="1" applyAlignment="1"/>
    <xf numFmtId="0" fontId="13" fillId="0" borderId="0" xfId="2" applyFont="1"/>
    <xf numFmtId="169" fontId="4" fillId="0" borderId="14" xfId="6" applyNumberFormat="1" applyFont="1" applyFill="1" applyBorder="1" applyAlignment="1"/>
    <xf numFmtId="169" fontId="4" fillId="0" borderId="12" xfId="6" applyNumberFormat="1" applyFont="1" applyFill="1" applyBorder="1" applyAlignment="1"/>
    <xf numFmtId="169" fontId="4" fillId="0" borderId="19" xfId="6" applyNumberFormat="1" applyFont="1" applyFill="1" applyBorder="1" applyAlignment="1"/>
    <xf numFmtId="169" fontId="4" fillId="0" borderId="0" xfId="5" applyNumberFormat="1" applyFont="1" applyFill="1" applyBorder="1" applyAlignment="1"/>
    <xf numFmtId="169" fontId="4" fillId="0" borderId="13" xfId="6" applyNumberFormat="1" applyFont="1" applyFill="1" applyBorder="1" applyAlignment="1"/>
    <xf numFmtId="0" fontId="3" fillId="0" borderId="26" xfId="2" applyFont="1" applyFill="1" applyBorder="1"/>
    <xf numFmtId="0" fontId="3" fillId="0" borderId="0" xfId="3" applyFont="1" applyFill="1" applyBorder="1" applyAlignment="1"/>
    <xf numFmtId="3" fontId="3" fillId="0" borderId="14" xfId="3" applyNumberFormat="1" applyFont="1" applyBorder="1" applyAlignment="1"/>
    <xf numFmtId="3" fontId="3" fillId="0" borderId="12" xfId="3" applyNumberFormat="1" applyFont="1" applyBorder="1" applyAlignment="1"/>
    <xf numFmtId="3" fontId="3" fillId="0" borderId="19" xfId="3" applyNumberFormat="1" applyFont="1" applyBorder="1" applyAlignment="1"/>
    <xf numFmtId="3" fontId="3" fillId="0" borderId="0" xfId="3" applyNumberFormat="1" applyFont="1" applyFill="1" applyBorder="1" applyAlignment="1"/>
    <xf numFmtId="168" fontId="3" fillId="0" borderId="12" xfId="7" applyNumberFormat="1" applyFont="1" applyBorder="1" applyAlignment="1"/>
    <xf numFmtId="168" fontId="3" fillId="0" borderId="13" xfId="7" applyNumberFormat="1" applyFont="1" applyBorder="1" applyAlignment="1"/>
    <xf numFmtId="0" fontId="14" fillId="0" borderId="0" xfId="2" applyFont="1"/>
    <xf numFmtId="0" fontId="4" fillId="0" borderId="26" xfId="3" applyFont="1" applyFill="1" applyBorder="1" applyAlignment="1">
      <alignment horizontal="left" indent="3"/>
    </xf>
    <xf numFmtId="167" fontId="4" fillId="0" borderId="19" xfId="6" applyNumberFormat="1" applyFont="1" applyBorder="1" applyAlignment="1"/>
    <xf numFmtId="0" fontId="3" fillId="0" borderId="26" xfId="2" applyFont="1" applyFill="1" applyBorder="1" applyAlignment="1">
      <alignment horizontal="left"/>
    </xf>
    <xf numFmtId="168" fontId="3" fillId="0" borderId="14" xfId="3" applyNumberFormat="1" applyFont="1" applyBorder="1" applyAlignment="1"/>
    <xf numFmtId="168" fontId="3" fillId="0" borderId="12" xfId="3" applyNumberFormat="1" applyFont="1" applyBorder="1" applyAlignment="1"/>
    <xf numFmtId="168" fontId="3" fillId="0" borderId="19" xfId="3" applyNumberFormat="1" applyFont="1" applyBorder="1" applyAlignment="1"/>
    <xf numFmtId="4" fontId="3" fillId="0" borderId="14" xfId="3" applyNumberFormat="1" applyFont="1" applyBorder="1" applyAlignment="1"/>
    <xf numFmtId="4" fontId="3" fillId="0" borderId="12" xfId="3" applyNumberFormat="1" applyFont="1" applyBorder="1" applyAlignment="1"/>
    <xf numFmtId="4" fontId="3" fillId="0" borderId="19" xfId="3" applyNumberFormat="1" applyFont="1" applyBorder="1" applyAlignment="1"/>
    <xf numFmtId="4" fontId="3" fillId="0" borderId="0" xfId="3" applyNumberFormat="1" applyFont="1" applyFill="1" applyBorder="1" applyAlignment="1"/>
    <xf numFmtId="4" fontId="3" fillId="0" borderId="12" xfId="7" applyNumberFormat="1" applyFont="1" applyBorder="1" applyAlignment="1"/>
    <xf numFmtId="0" fontId="4" fillId="0" borderId="2" xfId="3" applyFont="1" applyFill="1" applyBorder="1" applyAlignment="1">
      <alignment horizontal="left" indent="3"/>
    </xf>
    <xf numFmtId="167" fontId="4" fillId="0" borderId="25" xfId="6" applyNumberFormat="1" applyFont="1" applyFill="1" applyBorder="1" applyAlignment="1"/>
    <xf numFmtId="167" fontId="4" fillId="0" borderId="24" xfId="6" applyNumberFormat="1" applyFont="1" applyBorder="1" applyAlignment="1"/>
    <xf numFmtId="167" fontId="4" fillId="0" borderId="33" xfId="6" applyNumberFormat="1" applyFont="1" applyBorder="1" applyAlignment="1"/>
    <xf numFmtId="167" fontId="4" fillId="0" borderId="21" xfId="6" applyNumberFormat="1" applyFont="1" applyBorder="1" applyAlignment="1"/>
    <xf numFmtId="0" fontId="4" fillId="0" borderId="0" xfId="3" applyFont="1" applyFill="1" applyBorder="1" applyAlignment="1">
      <alignment horizontal="left" indent="3"/>
    </xf>
    <xf numFmtId="0" fontId="12" fillId="0" borderId="0" xfId="2" applyFont="1" applyFill="1"/>
    <xf numFmtId="10" fontId="4" fillId="0" borderId="0" xfId="5" applyNumberFormat="1" applyFont="1" applyFill="1" applyBorder="1" applyAlignment="1">
      <alignment vertical="center"/>
    </xf>
    <xf numFmtId="0" fontId="4" fillId="0" borderId="0" xfId="7" applyFont="1" applyBorder="1" applyAlignment="1">
      <alignment vertical="top"/>
    </xf>
    <xf numFmtId="10" fontId="4" fillId="0" borderId="0" xfId="8" applyNumberFormat="1" applyFont="1" applyFill="1" applyBorder="1" applyAlignment="1">
      <alignment vertical="center"/>
    </xf>
    <xf numFmtId="0" fontId="12" fillId="0" borderId="0" xfId="2" applyFont="1"/>
    <xf numFmtId="0" fontId="12" fillId="0" borderId="0" xfId="3" applyFont="1" applyFill="1" applyBorder="1" applyAlignment="1"/>
    <xf numFmtId="0" fontId="12" fillId="0" borderId="0" xfId="3" applyFont="1" applyBorder="1" applyAlignment="1"/>
    <xf numFmtId="0" fontId="4" fillId="0" borderId="0" xfId="3" applyFont="1" applyAlignment="1">
      <alignment horizontal="left"/>
    </xf>
    <xf numFmtId="168" fontId="15" fillId="0" borderId="0" xfId="3" applyNumberFormat="1" applyFont="1" applyBorder="1" applyAlignment="1"/>
    <xf numFmtId="0" fontId="15" fillId="0" borderId="0" xfId="2" applyFont="1"/>
    <xf numFmtId="0" fontId="15" fillId="0" borderId="0" xfId="2" applyFont="1" applyFill="1"/>
    <xf numFmtId="0" fontId="6" fillId="0" borderId="0" xfId="9" applyFont="1"/>
    <xf numFmtId="3" fontId="15" fillId="0" borderId="17" xfId="7" applyNumberFormat="1" applyFont="1" applyFill="1" applyBorder="1" applyAlignment="1"/>
    <xf numFmtId="168" fontId="15" fillId="0" borderId="17" xfId="7" applyNumberFormat="1" applyFont="1" applyFill="1" applyBorder="1" applyAlignment="1"/>
    <xf numFmtId="168" fontId="15" fillId="0" borderId="31" xfId="7" applyNumberFormat="1" applyFont="1" applyFill="1" applyBorder="1" applyAlignment="1"/>
    <xf numFmtId="0" fontId="17" fillId="0" borderId="0" xfId="9" applyFont="1"/>
    <xf numFmtId="3" fontId="15" fillId="0" borderId="17" xfId="7" applyNumberFormat="1" applyFont="1" applyBorder="1" applyAlignment="1"/>
    <xf numFmtId="3" fontId="15" fillId="0" borderId="7" xfId="7" applyNumberFormat="1" applyFont="1" applyFill="1" applyBorder="1" applyAlignment="1"/>
    <xf numFmtId="168" fontId="15" fillId="0" borderId="7" xfId="7" applyNumberFormat="1" applyFont="1" applyFill="1" applyBorder="1" applyAlignment="1"/>
    <xf numFmtId="168" fontId="15" fillId="0" borderId="22" xfId="7" applyNumberFormat="1" applyFont="1" applyFill="1" applyBorder="1" applyAlignment="1"/>
    <xf numFmtId="3" fontId="4" fillId="0" borderId="15" xfId="0" applyNumberFormat="1" applyFont="1" applyFill="1" applyBorder="1" applyAlignment="1"/>
    <xf numFmtId="3" fontId="4" fillId="0" borderId="17" xfId="0" applyNumberFormat="1" applyFont="1" applyFill="1" applyBorder="1" applyAlignment="1"/>
    <xf numFmtId="3" fontId="4" fillId="0" borderId="31" xfId="0" applyNumberFormat="1" applyFont="1" applyFill="1" applyBorder="1" applyAlignment="1"/>
    <xf numFmtId="3" fontId="4" fillId="0" borderId="0" xfId="0" applyNumberFormat="1" applyFont="1" applyFill="1" applyBorder="1" applyAlignment="1"/>
    <xf numFmtId="3" fontId="4" fillId="0" borderId="14" xfId="0" applyNumberFormat="1" applyFont="1" applyFill="1" applyBorder="1" applyAlignment="1"/>
    <xf numFmtId="3" fontId="4" fillId="0" borderId="12" xfId="0" applyNumberFormat="1" applyFont="1" applyFill="1" applyBorder="1" applyAlignment="1"/>
    <xf numFmtId="3" fontId="4" fillId="0" borderId="19" xfId="0" applyNumberFormat="1" applyFont="1" applyFill="1" applyBorder="1" applyAlignment="1"/>
    <xf numFmtId="10" fontId="4" fillId="0" borderId="12" xfId="6" applyNumberFormat="1" applyFont="1" applyFill="1" applyBorder="1" applyAlignment="1">
      <alignment horizontal="right" vertical="center"/>
    </xf>
    <xf numFmtId="10" fontId="4" fillId="0" borderId="19" xfId="6" applyNumberFormat="1" applyFont="1" applyFill="1" applyBorder="1" applyAlignment="1">
      <alignment horizontal="right" vertical="center"/>
    </xf>
    <xf numFmtId="10" fontId="4" fillId="0" borderId="14" xfId="6" applyNumberFormat="1" applyFont="1" applyFill="1" applyBorder="1" applyAlignment="1">
      <alignment horizontal="right" vertical="center"/>
    </xf>
    <xf numFmtId="10" fontId="4" fillId="0" borderId="24" xfId="6" applyNumberFormat="1" applyFont="1" applyFill="1" applyBorder="1" applyAlignment="1">
      <alignment horizontal="right" vertical="center"/>
    </xf>
    <xf numFmtId="10" fontId="4" fillId="0" borderId="33" xfId="6" applyNumberFormat="1" applyFont="1" applyFill="1" applyBorder="1" applyAlignment="1">
      <alignment horizontal="right" vertical="center"/>
    </xf>
    <xf numFmtId="10" fontId="4" fillId="0" borderId="25" xfId="6" applyNumberFormat="1" applyFont="1" applyFill="1" applyBorder="1" applyAlignment="1">
      <alignment horizontal="right" vertical="center"/>
    </xf>
    <xf numFmtId="10" fontId="4" fillId="0" borderId="15" xfId="6" applyNumberFormat="1" applyFont="1" applyFill="1" applyBorder="1" applyAlignment="1">
      <alignment horizontal="right" vertical="center"/>
    </xf>
    <xf numFmtId="10" fontId="4" fillId="0" borderId="17" xfId="6" applyNumberFormat="1" applyFont="1" applyFill="1" applyBorder="1" applyAlignment="1">
      <alignment horizontal="right" vertical="center"/>
    </xf>
    <xf numFmtId="10" fontId="4" fillId="0" borderId="31" xfId="6" applyNumberFormat="1" applyFont="1" applyFill="1" applyBorder="1" applyAlignment="1">
      <alignment horizontal="right" vertical="center"/>
    </xf>
    <xf numFmtId="0" fontId="18" fillId="0" borderId="0" xfId="2" applyFont="1" applyFill="1"/>
    <xf numFmtId="0" fontId="18" fillId="0" borderId="0" xfId="2" applyFont="1"/>
    <xf numFmtId="0" fontId="16" fillId="0" borderId="0" xfId="2" applyFont="1" applyFill="1" applyBorder="1" applyAlignment="1">
      <alignment vertical="center"/>
    </xf>
    <xf numFmtId="10" fontId="15" fillId="0" borderId="0" xfId="8" applyNumberFormat="1" applyFont="1" applyFill="1" applyBorder="1" applyAlignment="1">
      <alignment vertical="center"/>
    </xf>
    <xf numFmtId="0" fontId="13" fillId="0" borderId="0" xfId="9" applyFont="1"/>
    <xf numFmtId="0" fontId="3" fillId="0" borderId="0" xfId="10" applyFont="1" applyAlignment="1"/>
    <xf numFmtId="0" fontId="4" fillId="0" borderId="0" xfId="10" applyFont="1" applyFill="1" applyBorder="1" applyAlignment="1"/>
    <xf numFmtId="0" fontId="4" fillId="0" borderId="0" xfId="10" applyFont="1" applyAlignment="1"/>
    <xf numFmtId="0" fontId="4" fillId="0" borderId="0" xfId="10" applyFont="1" applyBorder="1" applyAlignment="1"/>
    <xf numFmtId="0" fontId="3" fillId="3" borderId="23"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7" xfId="2" applyFont="1" applyFill="1" applyBorder="1" applyAlignment="1">
      <alignment horizontal="center" vertical="center" wrapText="1"/>
    </xf>
    <xf numFmtId="0" fontId="4" fillId="0" borderId="1" xfId="10" applyFont="1" applyFill="1" applyBorder="1" applyAlignment="1">
      <alignment horizontal="left" indent="1"/>
    </xf>
    <xf numFmtId="3" fontId="4" fillId="10" borderId="1" xfId="10" applyNumberFormat="1" applyFont="1" applyFill="1" applyBorder="1" applyAlignment="1"/>
    <xf numFmtId="0" fontId="4" fillId="0" borderId="26" xfId="10" applyFont="1" applyFill="1" applyBorder="1" applyAlignment="1">
      <alignment horizontal="left" indent="1"/>
    </xf>
    <xf numFmtId="3" fontId="4" fillId="9" borderId="26" xfId="10" applyNumberFormat="1" applyFont="1" applyFill="1" applyBorder="1" applyAlignment="1"/>
    <xf numFmtId="3" fontId="4" fillId="10" borderId="26" xfId="10" applyNumberFormat="1" applyFont="1" applyFill="1" applyBorder="1" applyAlignment="1"/>
    <xf numFmtId="0" fontId="19" fillId="0" borderId="0" xfId="10" applyFont="1" applyFill="1" applyBorder="1" applyAlignment="1"/>
    <xf numFmtId="3" fontId="4" fillId="0" borderId="0" xfId="10" applyNumberFormat="1" applyFont="1" applyFill="1" applyBorder="1" applyAlignment="1"/>
    <xf numFmtId="0" fontId="4" fillId="0" borderId="2" xfId="10" applyFont="1" applyFill="1" applyBorder="1" applyAlignment="1">
      <alignment horizontal="left" indent="1"/>
    </xf>
    <xf numFmtId="3" fontId="4" fillId="9" borderId="2" xfId="10" applyNumberFormat="1" applyFont="1" applyFill="1" applyBorder="1" applyAlignment="1"/>
    <xf numFmtId="0" fontId="3" fillId="0" borderId="23" xfId="10" applyFont="1" applyBorder="1" applyAlignment="1">
      <alignment vertical="center"/>
    </xf>
    <xf numFmtId="3" fontId="4" fillId="0" borderId="23" xfId="10" applyNumberFormat="1" applyFont="1" applyFill="1" applyBorder="1" applyAlignment="1"/>
    <xf numFmtId="168" fontId="19" fillId="0" borderId="0" xfId="10" applyNumberFormat="1" applyFont="1" applyFill="1" applyBorder="1" applyAlignment="1"/>
    <xf numFmtId="0" fontId="4" fillId="0" borderId="1" xfId="10" applyFont="1" applyBorder="1" applyAlignment="1">
      <alignment horizontal="left" indent="1"/>
    </xf>
    <xf numFmtId="0" fontId="4" fillId="0" borderId="26" xfId="10" applyFont="1" applyBorder="1" applyAlignment="1">
      <alignment horizontal="left" indent="1"/>
    </xf>
    <xf numFmtId="168" fontId="4" fillId="6" borderId="19" xfId="10" applyNumberFormat="1" applyFont="1" applyFill="1" applyBorder="1" applyAlignment="1"/>
    <xf numFmtId="3" fontId="4" fillId="0" borderId="18" xfId="10" applyNumberFormat="1" applyFont="1" applyFill="1" applyBorder="1" applyAlignment="1"/>
    <xf numFmtId="3" fontId="4" fillId="0" borderId="2" xfId="10" applyNumberFormat="1" applyFont="1" applyFill="1" applyBorder="1" applyAlignment="1"/>
    <xf numFmtId="0" fontId="19" fillId="0" borderId="28" xfId="10" applyFont="1" applyFill="1" applyBorder="1" applyAlignment="1"/>
    <xf numFmtId="3" fontId="4" fillId="0" borderId="28" xfId="10" applyNumberFormat="1" applyFont="1" applyFill="1" applyBorder="1" applyAlignment="1"/>
    <xf numFmtId="3" fontId="4" fillId="0" borderId="9" xfId="10" applyNumberFormat="1" applyFont="1" applyFill="1" applyBorder="1" applyAlignment="1"/>
    <xf numFmtId="0" fontId="4" fillId="0" borderId="2" xfId="10" applyFont="1" applyBorder="1" applyAlignment="1">
      <alignment horizontal="left" indent="1"/>
    </xf>
    <xf numFmtId="3" fontId="4" fillId="0" borderId="20" xfId="10" applyNumberFormat="1" applyFont="1" applyFill="1" applyBorder="1" applyAlignment="1"/>
    <xf numFmtId="168" fontId="4" fillId="6" borderId="33" xfId="10" applyNumberFormat="1" applyFont="1" applyFill="1" applyBorder="1" applyAlignment="1"/>
    <xf numFmtId="168" fontId="4" fillId="10" borderId="31" xfId="10" applyNumberFormat="1" applyFont="1" applyFill="1" applyBorder="1" applyAlignment="1"/>
    <xf numFmtId="168" fontId="4" fillId="10" borderId="19" xfId="10" applyNumberFormat="1" applyFont="1" applyFill="1" applyBorder="1" applyAlignment="1"/>
    <xf numFmtId="3" fontId="4" fillId="10" borderId="25" xfId="10" applyNumberFormat="1" applyFont="1" applyFill="1" applyBorder="1" applyAlignment="1"/>
    <xf numFmtId="3" fontId="4" fillId="10" borderId="24" xfId="10" applyNumberFormat="1" applyFont="1" applyFill="1" applyBorder="1" applyAlignment="1"/>
    <xf numFmtId="0" fontId="4" fillId="0" borderId="1" xfId="3" applyFont="1" applyFill="1" applyBorder="1" applyAlignment="1">
      <alignment horizontal="left" indent="1"/>
    </xf>
    <xf numFmtId="0" fontId="4" fillId="0" borderId="26" xfId="3" applyFont="1" applyFill="1" applyBorder="1" applyAlignment="1">
      <alignment horizontal="left" indent="1"/>
    </xf>
    <xf numFmtId="0" fontId="4" fillId="0" borderId="2" xfId="3" applyFont="1" applyFill="1" applyBorder="1" applyAlignment="1">
      <alignment horizontal="left" indent="1"/>
    </xf>
    <xf numFmtId="3" fontId="4" fillId="0" borderId="26" xfId="3" applyNumberFormat="1" applyFont="1" applyFill="1" applyBorder="1" applyAlignment="1"/>
    <xf numFmtId="3" fontId="4" fillId="0" borderId="2" xfId="3" applyNumberFormat="1" applyFont="1" applyFill="1" applyBorder="1" applyAlignment="1"/>
    <xf numFmtId="0" fontId="3" fillId="0" borderId="23" xfId="3" applyFont="1" applyFill="1" applyBorder="1" applyAlignment="1">
      <alignment vertical="center"/>
    </xf>
    <xf numFmtId="3" fontId="4" fillId="0" borderId="1" xfId="3" applyNumberFormat="1" applyFont="1" applyFill="1" applyBorder="1" applyAlignment="1"/>
    <xf numFmtId="168" fontId="4" fillId="0" borderId="19" xfId="10" applyNumberFormat="1" applyFont="1" applyFill="1" applyBorder="1" applyAlignment="1"/>
    <xf numFmtId="3" fontId="4" fillId="0" borderId="26" xfId="10" applyNumberFormat="1" applyFont="1" applyFill="1" applyBorder="1" applyAlignment="1"/>
    <xf numFmtId="3" fontId="4" fillId="0" borderId="1" xfId="10" applyNumberFormat="1" applyFont="1" applyFill="1" applyBorder="1" applyAlignment="1"/>
    <xf numFmtId="3" fontId="4" fillId="0" borderId="1" xfId="3" quotePrefix="1" applyNumberFormat="1" applyFont="1" applyFill="1" applyBorder="1" applyAlignment="1"/>
    <xf numFmtId="3" fontId="4" fillId="0" borderId="26" xfId="3" quotePrefix="1" applyNumberFormat="1" applyFont="1" applyFill="1" applyBorder="1" applyAlignment="1"/>
    <xf numFmtId="3" fontId="4" fillId="0" borderId="2" xfId="3" quotePrefix="1" applyNumberFormat="1" applyFont="1" applyFill="1" applyBorder="1" applyAlignment="1"/>
    <xf numFmtId="167" fontId="18" fillId="0" borderId="0" xfId="5" applyNumberFormat="1" applyFont="1" applyFill="1" applyBorder="1" applyAlignment="1"/>
    <xf numFmtId="4" fontId="15" fillId="0" borderId="0" xfId="5" applyNumberFormat="1" applyFont="1" applyFill="1" applyBorder="1" applyAlignment="1">
      <alignment horizontal="left" vertical="center"/>
    </xf>
    <xf numFmtId="10" fontId="16" fillId="0" borderId="0" xfId="5" applyNumberFormat="1" applyFont="1" applyFill="1" applyBorder="1" applyAlignment="1">
      <alignment vertical="center"/>
    </xf>
    <xf numFmtId="10" fontId="15" fillId="0" borderId="0" xfId="5" applyNumberFormat="1" applyFont="1" applyFill="1" applyBorder="1" applyAlignment="1">
      <alignment horizontal="left" vertical="center" indent="2"/>
    </xf>
    <xf numFmtId="0" fontId="24" fillId="0" borderId="0" xfId="0" applyFont="1"/>
    <xf numFmtId="0" fontId="25" fillId="0" borderId="0" xfId="2" applyFont="1"/>
    <xf numFmtId="0" fontId="23" fillId="0" borderId="1" xfId="2" applyFont="1" applyBorder="1"/>
    <xf numFmtId="0" fontId="25" fillId="0" borderId="0" xfId="2" applyFont="1" applyBorder="1"/>
    <xf numFmtId="0" fontId="23" fillId="0" borderId="2" xfId="2" applyFont="1" applyBorder="1"/>
    <xf numFmtId="0" fontId="23" fillId="3" borderId="7" xfId="0" applyFont="1" applyFill="1" applyBorder="1" applyAlignment="1">
      <alignment horizontal="center" wrapText="1"/>
    </xf>
    <xf numFmtId="0" fontId="23" fillId="3" borderId="5" xfId="0" applyFont="1" applyFill="1" applyBorder="1" applyAlignment="1">
      <alignment horizontal="center" wrapText="1"/>
    </xf>
    <xf numFmtId="0" fontId="23" fillId="3" borderId="3" xfId="0" applyFont="1" applyFill="1" applyBorder="1" applyAlignment="1">
      <alignment horizontal="center" wrapText="1"/>
    </xf>
    <xf numFmtId="0" fontId="25" fillId="0" borderId="0" xfId="2" applyFont="1" applyFill="1" applyBorder="1"/>
    <xf numFmtId="0" fontId="23" fillId="0" borderId="0" xfId="2" applyFont="1" applyFill="1" applyBorder="1" applyAlignment="1"/>
    <xf numFmtId="165" fontId="23" fillId="0" borderId="0" xfId="1" applyNumberFormat="1" applyFont="1" applyFill="1" applyBorder="1"/>
    <xf numFmtId="0" fontId="24" fillId="0" borderId="0" xfId="0" applyFont="1" applyFill="1" applyBorder="1"/>
    <xf numFmtId="0" fontId="23" fillId="4" borderId="9" xfId="2" applyFont="1" applyFill="1" applyBorder="1" applyAlignment="1">
      <alignment horizontal="left" vertical="center" indent="4"/>
    </xf>
    <xf numFmtId="0" fontId="25" fillId="4" borderId="10" xfId="2" applyFont="1" applyFill="1" applyBorder="1" applyAlignment="1"/>
    <xf numFmtId="165" fontId="25" fillId="4" borderId="8" xfId="1" applyNumberFormat="1" applyFont="1" applyFill="1" applyBorder="1"/>
    <xf numFmtId="165" fontId="25" fillId="4" borderId="7" xfId="1" applyNumberFormat="1" applyFont="1" applyFill="1" applyBorder="1"/>
    <xf numFmtId="165" fontId="25" fillId="4" borderId="5" xfId="1" applyNumberFormat="1" applyFont="1" applyFill="1" applyBorder="1"/>
    <xf numFmtId="0" fontId="23" fillId="0" borderId="3" xfId="2" applyFont="1" applyBorder="1"/>
    <xf numFmtId="0" fontId="23" fillId="0" borderId="5" xfId="2" applyFont="1" applyBorder="1"/>
    <xf numFmtId="3" fontId="23" fillId="0" borderId="7" xfId="2" applyNumberFormat="1" applyFont="1" applyBorder="1"/>
    <xf numFmtId="0" fontId="25" fillId="0" borderId="9" xfId="2" applyFont="1" applyBorder="1"/>
    <xf numFmtId="0" fontId="25" fillId="0" borderId="10" xfId="2" applyFont="1" applyBorder="1"/>
    <xf numFmtId="3" fontId="25" fillId="0" borderId="12" xfId="2" applyNumberFormat="1" applyFont="1" applyBorder="1"/>
    <xf numFmtId="3" fontId="25" fillId="0" borderId="12" xfId="1" applyNumberFormat="1" applyFont="1" applyFill="1" applyBorder="1"/>
    <xf numFmtId="3" fontId="25" fillId="0" borderId="13" xfId="1" applyNumberFormat="1" applyFont="1" applyFill="1" applyBorder="1"/>
    <xf numFmtId="0" fontId="25" fillId="0" borderId="18" xfId="2" applyFont="1" applyBorder="1" applyAlignment="1"/>
    <xf numFmtId="0" fontId="25" fillId="0" borderId="13" xfId="2" applyFont="1" applyBorder="1" applyAlignment="1"/>
    <xf numFmtId="0" fontId="25" fillId="0" borderId="13" xfId="2" applyFont="1" applyBorder="1"/>
    <xf numFmtId="4" fontId="25" fillId="0" borderId="12" xfId="2" applyNumberFormat="1" applyFont="1" applyFill="1" applyBorder="1"/>
    <xf numFmtId="167" fontId="25" fillId="0" borderId="13" xfId="4" applyNumberFormat="1" applyFont="1" applyFill="1" applyBorder="1"/>
    <xf numFmtId="0" fontId="25" fillId="0" borderId="20" xfId="2" applyFont="1" applyBorder="1"/>
    <xf numFmtId="0" fontId="25" fillId="0" borderId="21" xfId="2" applyFont="1" applyBorder="1"/>
    <xf numFmtId="0" fontId="23" fillId="0" borderId="20" xfId="2" applyFont="1" applyBorder="1"/>
    <xf numFmtId="0" fontId="23" fillId="0" borderId="21" xfId="2" applyFont="1" applyBorder="1"/>
    <xf numFmtId="168" fontId="25" fillId="0" borderId="7" xfId="2" applyNumberFormat="1" applyFont="1" applyFill="1" applyBorder="1"/>
    <xf numFmtId="168" fontId="25" fillId="0" borderId="22" xfId="2" applyNumberFormat="1" applyFont="1" applyFill="1" applyBorder="1"/>
    <xf numFmtId="0" fontId="23" fillId="4" borderId="3" xfId="2" applyFont="1" applyFill="1" applyBorder="1" applyAlignment="1">
      <alignment horizontal="left" vertical="center" indent="4"/>
    </xf>
    <xf numFmtId="0" fontId="25" fillId="4" borderId="5" xfId="2" applyFont="1" applyFill="1" applyBorder="1" applyAlignment="1"/>
    <xf numFmtId="0" fontId="25" fillId="0" borderId="9" xfId="2" applyFont="1" applyBorder="1" applyAlignment="1">
      <alignment vertical="center"/>
    </xf>
    <xf numFmtId="0" fontId="25" fillId="0" borderId="10" xfId="2" applyFont="1" applyBorder="1" applyAlignment="1">
      <alignment vertical="center"/>
    </xf>
    <xf numFmtId="3" fontId="25" fillId="0" borderId="17" xfId="2" applyNumberFormat="1" applyFont="1" applyFill="1" applyBorder="1"/>
    <xf numFmtId="3" fontId="25" fillId="0" borderId="10" xfId="2" applyNumberFormat="1" applyFont="1" applyFill="1" applyBorder="1"/>
    <xf numFmtId="0" fontId="25" fillId="0" borderId="18" xfId="2" applyFont="1" applyBorder="1" applyAlignment="1">
      <alignment vertical="center"/>
    </xf>
    <xf numFmtId="0" fontId="25" fillId="0" borderId="13" xfId="2" applyFont="1" applyBorder="1" applyAlignment="1">
      <alignment vertical="center"/>
    </xf>
    <xf numFmtId="3" fontId="25" fillId="0" borderId="12" xfId="2" applyNumberFormat="1" applyFont="1" applyFill="1" applyBorder="1"/>
    <xf numFmtId="3" fontId="25" fillId="0" borderId="13" xfId="2" applyNumberFormat="1" applyFont="1" applyFill="1" applyBorder="1"/>
    <xf numFmtId="0" fontId="25" fillId="0" borderId="13" xfId="2" applyFont="1" applyBorder="1" applyAlignment="1">
      <alignment horizontal="left"/>
    </xf>
    <xf numFmtId="9" fontId="26" fillId="0" borderId="12" xfId="4" applyFont="1" applyBorder="1" applyAlignment="1"/>
    <xf numFmtId="9" fontId="26" fillId="0" borderId="13" xfId="4" applyFont="1" applyBorder="1" applyAlignment="1"/>
    <xf numFmtId="0" fontId="25" fillId="0" borderId="18" xfId="2" applyFont="1" applyFill="1" applyBorder="1"/>
    <xf numFmtId="0" fontId="25" fillId="0" borderId="13" xfId="2" applyFont="1" applyFill="1" applyBorder="1"/>
    <xf numFmtId="168" fontId="25" fillId="0" borderId="11" xfId="2" applyNumberFormat="1" applyFont="1" applyBorder="1"/>
    <xf numFmtId="168" fontId="25" fillId="0" borderId="12" xfId="2" applyNumberFormat="1" applyFont="1" applyBorder="1"/>
    <xf numFmtId="168" fontId="25" fillId="0" borderId="13" xfId="2" applyNumberFormat="1" applyFont="1" applyBorder="1"/>
    <xf numFmtId="168" fontId="25" fillId="0" borderId="14" xfId="2" applyNumberFormat="1" applyFont="1" applyBorder="1"/>
    <xf numFmtId="0" fontId="25" fillId="0" borderId="20" xfId="2" applyFont="1" applyBorder="1" applyAlignment="1">
      <alignment horizontal="left"/>
    </xf>
    <xf numFmtId="0" fontId="25" fillId="0" borderId="21" xfId="2" applyFont="1" applyBorder="1" applyAlignment="1">
      <alignment horizontal="left"/>
    </xf>
    <xf numFmtId="9" fontId="25" fillId="0" borderId="24" xfId="4" applyFont="1" applyBorder="1" applyAlignment="1"/>
    <xf numFmtId="9" fontId="26" fillId="0" borderId="24" xfId="4" applyFont="1" applyBorder="1" applyAlignment="1"/>
    <xf numFmtId="9" fontId="26" fillId="0" borderId="21" xfId="4" applyFont="1" applyBorder="1" applyAlignment="1"/>
    <xf numFmtId="3" fontId="23" fillId="0" borderId="7" xfId="2" applyNumberFormat="1" applyFont="1" applyFill="1" applyBorder="1"/>
    <xf numFmtId="3" fontId="23" fillId="0" borderId="5" xfId="2" applyNumberFormat="1" applyFont="1" applyFill="1" applyBorder="1"/>
    <xf numFmtId="165" fontId="25" fillId="4" borderId="15" xfId="1" applyNumberFormat="1" applyFont="1" applyFill="1" applyBorder="1"/>
    <xf numFmtId="165" fontId="25" fillId="4" borderId="17" xfId="1" applyNumberFormat="1" applyFont="1" applyFill="1" applyBorder="1"/>
    <xf numFmtId="165" fontId="25" fillId="4" borderId="10" xfId="1" applyNumberFormat="1" applyFont="1" applyFill="1" applyBorder="1"/>
    <xf numFmtId="0" fontId="25" fillId="0" borderId="15" xfId="2" applyFont="1" applyFill="1" applyBorder="1" applyAlignment="1">
      <alignment horizontal="left"/>
    </xf>
    <xf numFmtId="0" fontId="25" fillId="0" borderId="31" xfId="2" applyFont="1" applyFill="1" applyBorder="1" applyAlignment="1">
      <alignment horizontal="left"/>
    </xf>
    <xf numFmtId="3" fontId="25" fillId="0" borderId="17" xfId="2" applyNumberFormat="1" applyFont="1" applyBorder="1"/>
    <xf numFmtId="3" fontId="25" fillId="0" borderId="17" xfId="1" applyNumberFormat="1" applyFont="1" applyFill="1" applyBorder="1"/>
    <xf numFmtId="3" fontId="25" fillId="0" borderId="31" xfId="1" applyNumberFormat="1" applyFont="1" applyFill="1" applyBorder="1"/>
    <xf numFmtId="0" fontId="25" fillId="0" borderId="14" xfId="2" applyFont="1" applyFill="1" applyBorder="1" applyAlignment="1">
      <alignment horizontal="left"/>
    </xf>
    <xf numFmtId="0" fontId="25" fillId="0" borderId="19" xfId="2" applyFont="1" applyFill="1" applyBorder="1" applyAlignment="1">
      <alignment horizontal="left"/>
    </xf>
    <xf numFmtId="3" fontId="25" fillId="0" borderId="19" xfId="1" applyNumberFormat="1" applyFont="1" applyFill="1" applyBorder="1"/>
    <xf numFmtId="0" fontId="23" fillId="0" borderId="3" xfId="2" applyFont="1" applyFill="1" applyBorder="1"/>
    <xf numFmtId="0" fontId="23" fillId="0" borderId="5" xfId="2" applyFont="1" applyFill="1" applyBorder="1"/>
    <xf numFmtId="0" fontId="25" fillId="0" borderId="9" xfId="2" applyFont="1" applyFill="1" applyBorder="1"/>
    <xf numFmtId="0" fontId="25" fillId="0" borderId="10" xfId="2" applyFont="1" applyFill="1" applyBorder="1"/>
    <xf numFmtId="164" fontId="25" fillId="0" borderId="17" xfId="1" applyFont="1" applyFill="1" applyBorder="1"/>
    <xf numFmtId="164" fontId="25" fillId="0" borderId="10" xfId="1" applyFont="1" applyFill="1" applyBorder="1"/>
    <xf numFmtId="168" fontId="23" fillId="0" borderId="8" xfId="2" applyNumberFormat="1" applyFont="1" applyBorder="1"/>
    <xf numFmtId="168" fontId="23" fillId="0" borderId="6" xfId="2" applyNumberFormat="1" applyFont="1" applyBorder="1"/>
    <xf numFmtId="0" fontId="28" fillId="0" borderId="0" xfId="0" applyFont="1"/>
    <xf numFmtId="0" fontId="23" fillId="0" borderId="3" xfId="2" applyFont="1" applyFill="1" applyBorder="1" applyAlignment="1">
      <alignment vertical="center"/>
    </xf>
    <xf numFmtId="0" fontId="25" fillId="0" borderId="5" xfId="2" applyFont="1" applyFill="1" applyBorder="1"/>
    <xf numFmtId="3" fontId="25" fillId="0" borderId="7" xfId="2" applyNumberFormat="1" applyFont="1" applyFill="1" applyBorder="1"/>
    <xf numFmtId="3" fontId="25" fillId="0" borderId="5" xfId="2" applyNumberFormat="1" applyFont="1" applyFill="1" applyBorder="1"/>
    <xf numFmtId="3" fontId="25" fillId="0" borderId="7" xfId="2" applyNumberFormat="1" applyFont="1" applyBorder="1"/>
    <xf numFmtId="3" fontId="25" fillId="0" borderId="5" xfId="2" applyNumberFormat="1" applyFont="1" applyBorder="1"/>
    <xf numFmtId="0" fontId="25" fillId="0" borderId="9" xfId="2" applyFont="1" applyBorder="1" applyAlignment="1">
      <alignment horizontal="left"/>
    </xf>
    <xf numFmtId="0" fontId="25" fillId="0" borderId="10" xfId="2" applyFont="1" applyBorder="1" applyAlignment="1">
      <alignment horizontal="left"/>
    </xf>
    <xf numFmtId="3" fontId="25" fillId="0" borderId="31" xfId="2" applyNumberFormat="1" applyFont="1" applyBorder="1"/>
    <xf numFmtId="3" fontId="25" fillId="0" borderId="19" xfId="2" applyNumberFormat="1" applyFont="1" applyBorder="1"/>
    <xf numFmtId="0" fontId="23" fillId="0" borderId="3" xfId="2" applyFont="1" applyBorder="1" applyAlignment="1">
      <alignment horizontal="left"/>
    </xf>
    <xf numFmtId="0" fontId="23" fillId="0" borderId="5" xfId="2" applyFont="1" applyBorder="1" applyAlignment="1">
      <alignment horizontal="left"/>
    </xf>
    <xf numFmtId="3" fontId="23" fillId="0" borderId="22" xfId="2" applyNumberFormat="1" applyFont="1" applyBorder="1"/>
    <xf numFmtId="0" fontId="23" fillId="0" borderId="0" xfId="2" applyFont="1" applyFill="1" applyBorder="1" applyAlignment="1">
      <alignment vertical="center"/>
    </xf>
    <xf numFmtId="3" fontId="25" fillId="0" borderId="0" xfId="2" applyNumberFormat="1" applyFont="1" applyFill="1" applyBorder="1"/>
    <xf numFmtId="0" fontId="25" fillId="0" borderId="18" xfId="2" applyFont="1" applyFill="1" applyBorder="1" applyAlignment="1">
      <alignment horizontal="left"/>
    </xf>
    <xf numFmtId="0" fontId="25" fillId="0" borderId="13" xfId="2" applyFont="1" applyFill="1" applyBorder="1" applyAlignment="1">
      <alignment horizontal="left"/>
    </xf>
    <xf numFmtId="0" fontId="23" fillId="0" borderId="9" xfId="2" applyFont="1" applyBorder="1" applyAlignment="1">
      <alignment vertical="center"/>
    </xf>
    <xf numFmtId="0" fontId="23" fillId="0" borderId="10" xfId="2" applyFont="1" applyBorder="1" applyAlignment="1">
      <alignment vertical="center"/>
    </xf>
    <xf numFmtId="0" fontId="23" fillId="0" borderId="0" xfId="2" applyFont="1" applyFill="1" applyBorder="1"/>
    <xf numFmtId="4" fontId="23" fillId="0" borderId="0" xfId="2" applyNumberFormat="1" applyFont="1" applyFill="1" applyBorder="1"/>
    <xf numFmtId="0" fontId="29" fillId="0" borderId="0" xfId="2" applyFont="1"/>
    <xf numFmtId="0" fontId="29" fillId="0" borderId="0" xfId="2" applyFont="1" applyAlignment="1"/>
    <xf numFmtId="3" fontId="4" fillId="0" borderId="24" xfId="10" applyNumberFormat="1" applyFont="1" applyFill="1" applyBorder="1" applyAlignment="1"/>
    <xf numFmtId="0" fontId="10" fillId="0" borderId="0" xfId="0" applyFont="1" applyFill="1"/>
    <xf numFmtId="3" fontId="10" fillId="0" borderId="23" xfId="0" applyNumberFormat="1" applyFont="1" applyFill="1" applyBorder="1" applyAlignment="1">
      <alignment horizontal="right" vertical="center" shrinkToFit="1"/>
    </xf>
    <xf numFmtId="0" fontId="10" fillId="0" borderId="0" xfId="0" applyFont="1" applyFill="1" applyBorder="1" applyAlignment="1" applyProtection="1">
      <alignment wrapText="1"/>
      <protection locked="0"/>
    </xf>
    <xf numFmtId="0" fontId="10" fillId="0" borderId="23" xfId="0" applyFont="1" applyFill="1" applyBorder="1" applyAlignment="1">
      <alignment horizontal="left" vertical="center"/>
    </xf>
    <xf numFmtId="0" fontId="10" fillId="0" borderId="2" xfId="0" applyFont="1" applyFill="1" applyBorder="1" applyAlignment="1">
      <alignment horizontal="left" vertical="center"/>
    </xf>
    <xf numFmtId="3" fontId="10" fillId="0" borderId="2" xfId="0" applyNumberFormat="1" applyFont="1" applyFill="1" applyBorder="1" applyAlignment="1">
      <alignment horizontal="right" vertical="center" shrinkToFit="1"/>
    </xf>
    <xf numFmtId="0" fontId="10" fillId="0" borderId="14" xfId="0" applyFont="1" applyFill="1" applyBorder="1" applyAlignment="1">
      <alignment horizontal="left" vertical="center"/>
    </xf>
    <xf numFmtId="3" fontId="10" fillId="0" borderId="12" xfId="0" applyNumberFormat="1" applyFont="1" applyFill="1" applyBorder="1" applyAlignment="1">
      <alignment horizontal="right" vertical="center" shrinkToFit="1"/>
    </xf>
    <xf numFmtId="3" fontId="10" fillId="0" borderId="19" xfId="0" applyNumberFormat="1" applyFont="1" applyFill="1" applyBorder="1" applyAlignment="1">
      <alignment horizontal="right" vertical="center" shrinkToFit="1"/>
    </xf>
    <xf numFmtId="0" fontId="10" fillId="0" borderId="25" xfId="0" applyFont="1" applyFill="1" applyBorder="1" applyAlignment="1">
      <alignment horizontal="left" vertical="center"/>
    </xf>
    <xf numFmtId="3" fontId="10" fillId="0" borderId="24" xfId="0" applyNumberFormat="1" applyFont="1" applyFill="1" applyBorder="1" applyAlignment="1">
      <alignment horizontal="right" vertical="center" shrinkToFit="1"/>
    </xf>
    <xf numFmtId="3" fontId="10" fillId="0" borderId="33" xfId="0" applyNumberFormat="1" applyFont="1" applyFill="1" applyBorder="1" applyAlignment="1">
      <alignment horizontal="right" vertical="center" shrinkToFit="1"/>
    </xf>
    <xf numFmtId="3" fontId="10" fillId="0" borderId="20" xfId="0" applyNumberFormat="1" applyFont="1" applyFill="1" applyBorder="1" applyAlignment="1">
      <alignment horizontal="right" vertical="center" shrinkToFit="1"/>
    </xf>
    <xf numFmtId="3" fontId="10" fillId="0" borderId="3" xfId="0" applyNumberFormat="1" applyFont="1" applyFill="1" applyBorder="1" applyAlignment="1">
      <alignment horizontal="right" vertical="center" shrinkToFit="1"/>
    </xf>
    <xf numFmtId="3" fontId="10" fillId="0" borderId="14" xfId="0" applyNumberFormat="1" applyFont="1" applyFill="1" applyBorder="1" applyAlignment="1">
      <alignment horizontal="right" vertical="center" shrinkToFit="1"/>
    </xf>
    <xf numFmtId="3" fontId="10" fillId="0" borderId="25" xfId="0" applyNumberFormat="1" applyFont="1" applyFill="1" applyBorder="1" applyAlignment="1">
      <alignment horizontal="right" vertical="center" shrinkToFit="1"/>
    </xf>
    <xf numFmtId="0" fontId="23" fillId="0" borderId="26" xfId="2" applyFont="1" applyBorder="1"/>
    <xf numFmtId="0" fontId="3" fillId="0" borderId="0" xfId="2" applyFont="1" applyFill="1" applyBorder="1"/>
    <xf numFmtId="4" fontId="3" fillId="0" borderId="0" xfId="2" applyNumberFormat="1" applyFont="1" applyFill="1" applyBorder="1"/>
    <xf numFmtId="0" fontId="10" fillId="0" borderId="0" xfId="0" applyFont="1" applyFill="1" applyBorder="1"/>
    <xf numFmtId="3" fontId="4" fillId="6" borderId="15" xfId="10" applyNumberFormat="1" applyFont="1" applyFill="1" applyBorder="1" applyAlignment="1"/>
    <xf numFmtId="3" fontId="4" fillId="6" borderId="17" xfId="10" applyNumberFormat="1" applyFont="1" applyFill="1" applyBorder="1" applyAlignment="1"/>
    <xf numFmtId="3" fontId="4" fillId="0" borderId="17" xfId="10" applyNumberFormat="1" applyFont="1" applyFill="1" applyBorder="1" applyAlignment="1"/>
    <xf numFmtId="3" fontId="4" fillId="10" borderId="17" xfId="10" applyNumberFormat="1" applyFont="1" applyFill="1" applyBorder="1" applyAlignment="1"/>
    <xf numFmtId="3" fontId="4" fillId="6" borderId="14" xfId="10" applyNumberFormat="1" applyFont="1" applyFill="1" applyBorder="1" applyAlignment="1"/>
    <xf numFmtId="3" fontId="4" fillId="6" borderId="12" xfId="10" applyNumberFormat="1" applyFont="1" applyFill="1" applyBorder="1" applyAlignment="1"/>
    <xf numFmtId="3" fontId="4" fillId="10" borderId="12" xfId="10" applyNumberFormat="1" applyFont="1" applyFill="1" applyBorder="1" applyAlignment="1"/>
    <xf numFmtId="3" fontId="4" fillId="0" borderId="12" xfId="10" applyNumberFormat="1" applyFont="1" applyFill="1" applyBorder="1" applyAlignment="1"/>
    <xf numFmtId="3" fontId="4" fillId="10" borderId="19" xfId="10" applyNumberFormat="1" applyFont="1" applyFill="1" applyBorder="1" applyAlignment="1"/>
    <xf numFmtId="3" fontId="4" fillId="6" borderId="25" xfId="10" applyNumberFormat="1" applyFont="1" applyFill="1" applyBorder="1" applyAlignment="1"/>
    <xf numFmtId="3" fontId="4" fillId="6" borderId="24" xfId="10" applyNumberFormat="1" applyFont="1" applyFill="1" applyBorder="1" applyAlignment="1"/>
    <xf numFmtId="0" fontId="3" fillId="3" borderId="22" xfId="2" applyFont="1" applyFill="1" applyBorder="1" applyAlignment="1">
      <alignment horizontal="center" vertical="center" wrapText="1"/>
    </xf>
    <xf numFmtId="3" fontId="4" fillId="8" borderId="17" xfId="10" applyNumberFormat="1" applyFont="1" applyFill="1" applyBorder="1" applyAlignment="1"/>
    <xf numFmtId="3" fontId="4" fillId="8" borderId="12" xfId="10" applyNumberFormat="1" applyFont="1" applyFill="1" applyBorder="1" applyAlignment="1"/>
    <xf numFmtId="3" fontId="4" fillId="0" borderId="15" xfId="10" applyNumberFormat="1" applyFont="1" applyFill="1" applyBorder="1" applyAlignment="1"/>
    <xf numFmtId="0" fontId="3" fillId="0" borderId="23" xfId="2" applyFont="1" applyBorder="1"/>
    <xf numFmtId="3" fontId="15" fillId="0" borderId="31" xfId="7" applyNumberFormat="1" applyFont="1" applyFill="1" applyBorder="1" applyAlignment="1"/>
    <xf numFmtId="3" fontId="15" fillId="0" borderId="22" xfId="7" applyNumberFormat="1" applyFont="1" applyFill="1" applyBorder="1" applyAlignment="1"/>
    <xf numFmtId="0" fontId="22" fillId="5" borderId="8"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22" xfId="0" applyFont="1" applyFill="1" applyBorder="1" applyAlignment="1">
      <alignment horizontal="center" vertical="center"/>
    </xf>
    <xf numFmtId="3" fontId="22" fillId="0" borderId="7" xfId="0" applyNumberFormat="1" applyFont="1" applyFill="1" applyBorder="1" applyAlignment="1">
      <alignment horizontal="right" vertical="center" shrinkToFit="1"/>
    </xf>
    <xf numFmtId="3" fontId="22" fillId="0" borderId="22" xfId="0" applyNumberFormat="1" applyFont="1" applyFill="1" applyBorder="1" applyAlignment="1">
      <alignment horizontal="right" vertical="center" shrinkToFit="1"/>
    </xf>
    <xf numFmtId="3" fontId="22" fillId="0" borderId="8" xfId="0" applyNumberFormat="1" applyFont="1" applyFill="1" applyBorder="1" applyAlignment="1">
      <alignment horizontal="right" vertical="center" shrinkToFit="1"/>
    </xf>
    <xf numFmtId="0" fontId="3" fillId="0" borderId="0" xfId="3" applyFont="1" applyBorder="1" applyAlignment="1">
      <alignment vertical="top"/>
    </xf>
    <xf numFmtId="0" fontId="4" fillId="0" borderId="1" xfId="2" applyFont="1" applyFill="1" applyBorder="1" applyAlignment="1">
      <alignment horizontal="left"/>
    </xf>
    <xf numFmtId="0" fontId="4" fillId="0" borderId="13" xfId="7" applyFont="1" applyFill="1" applyBorder="1" applyAlignment="1"/>
    <xf numFmtId="168" fontId="4" fillId="0" borderId="9" xfId="7" applyNumberFormat="1" applyFont="1" applyFill="1" applyBorder="1" applyAlignment="1"/>
    <xf numFmtId="168" fontId="4" fillId="0" borderId="17" xfId="7" applyNumberFormat="1" applyFont="1" applyFill="1" applyBorder="1" applyAlignment="1"/>
    <xf numFmtId="0" fontId="4" fillId="0" borderId="23" xfId="2" applyFont="1" applyFill="1" applyBorder="1" applyAlignment="1">
      <alignment horizontal="left"/>
    </xf>
    <xf numFmtId="168" fontId="4" fillId="0" borderId="3" xfId="7" applyNumberFormat="1" applyFont="1" applyFill="1" applyBorder="1" applyAlignment="1"/>
    <xf numFmtId="168" fontId="4" fillId="0" borderId="7" xfId="7" applyNumberFormat="1" applyFont="1" applyFill="1" applyBorder="1" applyAlignment="1"/>
    <xf numFmtId="0" fontId="12" fillId="0" borderId="0" xfId="2" applyFont="1" applyFill="1" applyBorder="1" applyAlignment="1">
      <alignment vertical="center"/>
    </xf>
    <xf numFmtId="0" fontId="30" fillId="0" borderId="0" xfId="3" applyFont="1" applyBorder="1" applyAlignment="1">
      <alignment vertical="top"/>
    </xf>
    <xf numFmtId="0" fontId="4" fillId="0" borderId="0" xfId="3" applyFont="1" applyFill="1" applyBorder="1" applyAlignment="1">
      <alignment vertical="top"/>
    </xf>
    <xf numFmtId="10" fontId="12" fillId="0" borderId="0" xfId="5" applyNumberFormat="1" applyFont="1" applyFill="1" applyBorder="1" applyAlignment="1">
      <alignment vertical="center"/>
    </xf>
    <xf numFmtId="3" fontId="4" fillId="0" borderId="0" xfId="2" applyNumberFormat="1" applyFont="1"/>
    <xf numFmtId="0" fontId="23" fillId="0" borderId="0" xfId="2" applyFont="1" applyBorder="1" applyAlignment="1">
      <alignment horizontal="left"/>
    </xf>
    <xf numFmtId="3" fontId="23" fillId="0" borderId="0" xfId="2" applyNumberFormat="1" applyFont="1" applyBorder="1"/>
    <xf numFmtId="0" fontId="25" fillId="0" borderId="18" xfId="2" applyFont="1" applyFill="1" applyBorder="1" applyAlignment="1">
      <alignment vertical="center"/>
    </xf>
    <xf numFmtId="0" fontId="3" fillId="0" borderId="18" xfId="3" applyFont="1" applyBorder="1" applyAlignment="1">
      <alignment horizontal="left"/>
    </xf>
    <xf numFmtId="0" fontId="4" fillId="0" borderId="1" xfId="3" applyFont="1" applyBorder="1" applyAlignment="1"/>
    <xf numFmtId="0" fontId="4" fillId="0" borderId="2" xfId="3" applyFont="1" applyBorder="1" applyAlignment="1">
      <alignment horizontal="left" indent="3"/>
    </xf>
    <xf numFmtId="167" fontId="4" fillId="0" borderId="33" xfId="6" applyNumberFormat="1" applyFont="1" applyFill="1" applyBorder="1" applyAlignment="1"/>
    <xf numFmtId="0" fontId="10" fillId="0" borderId="0" xfId="0" applyFont="1" applyFill="1" applyBorder="1" applyAlignment="1">
      <alignment horizontal="left" vertical="center"/>
    </xf>
    <xf numFmtId="0" fontId="10" fillId="0" borderId="11" xfId="0" applyFont="1" applyFill="1" applyBorder="1" applyAlignment="1">
      <alignment horizontal="left" vertical="center"/>
    </xf>
    <xf numFmtId="0" fontId="4" fillId="0" borderId="2" xfId="3" applyFont="1" applyFill="1" applyBorder="1" applyAlignment="1">
      <alignment vertical="center"/>
    </xf>
    <xf numFmtId="168" fontId="15" fillId="0" borderId="0" xfId="3" applyNumberFormat="1" applyFont="1" applyFill="1" applyBorder="1" applyAlignment="1"/>
    <xf numFmtId="0" fontId="17" fillId="0" borderId="0" xfId="9" applyFont="1" applyFill="1"/>
    <xf numFmtId="0" fontId="4" fillId="0" borderId="0" xfId="3" applyFont="1" applyFill="1" applyBorder="1" applyAlignment="1">
      <alignment vertical="center" wrapText="1"/>
    </xf>
    <xf numFmtId="0" fontId="30" fillId="0" borderId="0" xfId="3" applyFont="1" applyFill="1" applyBorder="1" applyAlignment="1"/>
    <xf numFmtId="168" fontId="4" fillId="0" borderId="0" xfId="7" applyNumberFormat="1" applyFont="1" applyFill="1" applyBorder="1" applyAlignment="1"/>
    <xf numFmtId="168" fontId="15" fillId="0" borderId="0" xfId="7" applyNumberFormat="1" applyFont="1" applyFill="1" applyBorder="1" applyAlignment="1"/>
    <xf numFmtId="168" fontId="18" fillId="0" borderId="0" xfId="3" applyNumberFormat="1" applyFont="1" applyFill="1" applyBorder="1" applyAlignment="1"/>
    <xf numFmtId="0" fontId="22" fillId="0" borderId="8" xfId="0" applyFont="1" applyFill="1" applyBorder="1" applyAlignment="1">
      <alignment horizontal="left" vertical="center"/>
    </xf>
    <xf numFmtId="0" fontId="22" fillId="5" borderId="22" xfId="0" applyFont="1" applyFill="1" applyBorder="1" applyAlignment="1">
      <alignment horizontal="center" vertical="center" wrapText="1"/>
    </xf>
    <xf numFmtId="0" fontId="23" fillId="11" borderId="3" xfId="2" applyFont="1" applyFill="1" applyBorder="1" applyAlignment="1">
      <alignment vertical="center"/>
    </xf>
    <xf numFmtId="0" fontId="25" fillId="11" borderId="4" xfId="2" applyFont="1" applyFill="1" applyBorder="1"/>
    <xf numFmtId="3" fontId="23" fillId="11" borderId="8" xfId="2" applyNumberFormat="1" applyFont="1" applyFill="1" applyBorder="1"/>
    <xf numFmtId="3" fontId="23" fillId="11" borderId="7" xfId="2" applyNumberFormat="1" applyFont="1" applyFill="1" applyBorder="1"/>
    <xf numFmtId="3" fontId="23" fillId="11" borderId="22" xfId="2" applyNumberFormat="1" applyFont="1" applyFill="1" applyBorder="1"/>
    <xf numFmtId="3" fontId="23" fillId="0" borderId="0" xfId="2" applyNumberFormat="1" applyFont="1" applyFill="1" applyBorder="1"/>
    <xf numFmtId="0" fontId="24" fillId="0" borderId="0" xfId="0" applyFont="1" applyFill="1"/>
    <xf numFmtId="0" fontId="23" fillId="11" borderId="3" xfId="2" applyFont="1" applyFill="1" applyBorder="1" applyAlignment="1">
      <alignment horizontal="left" vertical="center"/>
    </xf>
    <xf numFmtId="3" fontId="4" fillId="10" borderId="14" xfId="10" applyNumberFormat="1" applyFont="1" applyFill="1" applyBorder="1" applyAlignment="1"/>
    <xf numFmtId="3" fontId="10" fillId="0" borderId="26" xfId="0" applyNumberFormat="1" applyFont="1" applyFill="1" applyBorder="1" applyAlignment="1">
      <alignment horizontal="right" vertical="center" shrinkToFit="1"/>
    </xf>
    <xf numFmtId="3" fontId="22" fillId="0" borderId="23" xfId="0" applyNumberFormat="1" applyFont="1" applyFill="1" applyBorder="1" applyAlignment="1">
      <alignment horizontal="right" vertical="center" shrinkToFit="1"/>
    </xf>
    <xf numFmtId="0" fontId="22" fillId="5" borderId="8" xfId="0" applyFont="1" applyFill="1" applyBorder="1" applyAlignment="1">
      <alignment horizontal="center" vertical="center" wrapText="1"/>
    </xf>
    <xf numFmtId="3" fontId="10" fillId="0" borderId="11" xfId="0" applyNumberFormat="1" applyFont="1" applyFill="1" applyBorder="1" applyAlignment="1">
      <alignment horizontal="right" vertical="center" shrinkToFit="1"/>
    </xf>
    <xf numFmtId="3" fontId="10" fillId="0" borderId="34" xfId="0" applyNumberFormat="1" applyFont="1" applyFill="1" applyBorder="1" applyAlignment="1">
      <alignment horizontal="right" vertical="center" shrinkToFit="1"/>
    </xf>
    <xf numFmtId="3" fontId="22" fillId="0" borderId="6" xfId="0" applyNumberFormat="1" applyFont="1" applyFill="1" applyBorder="1" applyAlignment="1">
      <alignment horizontal="right" vertical="center" shrinkToFit="1"/>
    </xf>
    <xf numFmtId="0" fontId="10" fillId="0" borderId="20" xfId="0" applyFont="1" applyFill="1" applyBorder="1" applyAlignment="1">
      <alignment horizontal="left" vertical="center"/>
    </xf>
    <xf numFmtId="0" fontId="10" fillId="0" borderId="3" xfId="0" applyFont="1" applyFill="1" applyBorder="1" applyAlignment="1">
      <alignment horizontal="left" vertical="center"/>
    </xf>
    <xf numFmtId="3" fontId="10" fillId="0" borderId="21" xfId="0" applyNumberFormat="1" applyFont="1" applyFill="1" applyBorder="1" applyAlignment="1">
      <alignment horizontal="right" vertical="center" shrinkToFit="1"/>
    </xf>
    <xf numFmtId="3" fontId="10" fillId="0" borderId="5" xfId="0" applyNumberFormat="1" applyFont="1" applyFill="1" applyBorder="1" applyAlignment="1">
      <alignment horizontal="right" vertical="center" shrinkToFit="1"/>
    </xf>
    <xf numFmtId="0" fontId="10" fillId="0" borderId="19" xfId="0" applyFont="1" applyFill="1" applyBorder="1" applyAlignment="1">
      <alignment horizontal="left" vertical="center"/>
    </xf>
    <xf numFmtId="0" fontId="10" fillId="0" borderId="33" xfId="0" applyFont="1" applyFill="1" applyBorder="1" applyAlignment="1">
      <alignment horizontal="left" vertical="center"/>
    </xf>
    <xf numFmtId="0" fontId="22" fillId="0" borderId="22" xfId="0" applyFont="1" applyFill="1" applyBorder="1" applyAlignment="1">
      <alignment horizontal="left" vertical="center"/>
    </xf>
    <xf numFmtId="0" fontId="10" fillId="0" borderId="28" xfId="0" applyFont="1" applyFill="1" applyBorder="1" applyAlignment="1">
      <alignment horizontal="left" vertical="center"/>
    </xf>
    <xf numFmtId="0" fontId="22" fillId="5" borderId="6" xfId="0" applyFont="1" applyFill="1" applyBorder="1" applyAlignment="1">
      <alignment horizontal="center" vertical="center" wrapText="1"/>
    </xf>
    <xf numFmtId="0" fontId="10" fillId="0" borderId="18" xfId="0" applyFont="1" applyFill="1" applyBorder="1" applyAlignment="1">
      <alignment horizontal="left" vertical="center"/>
    </xf>
    <xf numFmtId="0" fontId="3" fillId="0" borderId="26" xfId="3" applyFont="1" applyBorder="1" applyAlignment="1">
      <alignment horizontal="left"/>
    </xf>
    <xf numFmtId="3" fontId="3" fillId="0" borderId="14" xfId="3" applyNumberFormat="1" applyFont="1" applyFill="1" applyBorder="1" applyAlignment="1"/>
    <xf numFmtId="3" fontId="3" fillId="0" borderId="12" xfId="3" applyNumberFormat="1" applyFont="1" applyFill="1" applyBorder="1" applyAlignment="1"/>
    <xf numFmtId="3" fontId="3" fillId="0" borderId="19" xfId="3" applyNumberFormat="1" applyFont="1" applyFill="1" applyBorder="1" applyAlignment="1"/>
    <xf numFmtId="168" fontId="3" fillId="0" borderId="13" xfId="3" applyNumberFormat="1" applyFont="1" applyBorder="1" applyAlignment="1"/>
    <xf numFmtId="0" fontId="3" fillId="0" borderId="0" xfId="2" applyFont="1"/>
    <xf numFmtId="10" fontId="4" fillId="0" borderId="0" xfId="6" applyNumberFormat="1" applyFont="1" applyFill="1" applyBorder="1" applyAlignment="1">
      <alignment horizontal="right" vertical="center"/>
    </xf>
    <xf numFmtId="10" fontId="4" fillId="0" borderId="0" xfId="6" applyNumberFormat="1" applyFont="1" applyBorder="1" applyAlignment="1">
      <alignment vertical="center"/>
    </xf>
    <xf numFmtId="167" fontId="4" fillId="0" borderId="0" xfId="6" applyNumberFormat="1" applyFont="1" applyFill="1" applyBorder="1" applyAlignment="1"/>
    <xf numFmtId="0" fontId="3" fillId="0" borderId="2" xfId="2" applyFont="1" applyFill="1" applyBorder="1"/>
    <xf numFmtId="3" fontId="3" fillId="0" borderId="25" xfId="3" applyNumberFormat="1" applyFont="1" applyFill="1" applyBorder="1" applyAlignment="1"/>
    <xf numFmtId="3" fontId="3" fillId="0" borderId="24" xfId="3" applyNumberFormat="1" applyFont="1" applyFill="1" applyBorder="1" applyAlignment="1"/>
    <xf numFmtId="3" fontId="3" fillId="0" borderId="33" xfId="3" applyNumberFormat="1" applyFont="1" applyFill="1" applyBorder="1" applyAlignment="1"/>
    <xf numFmtId="168" fontId="23" fillId="0" borderId="5" xfId="2" applyNumberFormat="1" applyFont="1" applyBorder="1"/>
    <xf numFmtId="0" fontId="25" fillId="0" borderId="18" xfId="2" applyFont="1" applyBorder="1"/>
    <xf numFmtId="0" fontId="25" fillId="0" borderId="18" xfId="2" applyFont="1" applyBorder="1" applyAlignment="1">
      <alignment horizontal="left"/>
    </xf>
    <xf numFmtId="0" fontId="23" fillId="0" borderId="0" xfId="2" applyFont="1" applyAlignment="1">
      <alignment horizontal="center"/>
    </xf>
    <xf numFmtId="0" fontId="23" fillId="0" borderId="0" xfId="2" applyFont="1" applyAlignment="1">
      <alignment horizontal="center"/>
    </xf>
    <xf numFmtId="3" fontId="34" fillId="0" borderId="15" xfId="0" applyNumberFormat="1" applyFont="1" applyFill="1" applyBorder="1" applyAlignment="1"/>
    <xf numFmtId="3" fontId="34" fillId="0" borderId="17" xfId="0" applyNumberFormat="1" applyFont="1" applyFill="1" applyBorder="1" applyAlignment="1"/>
    <xf numFmtId="3" fontId="34" fillId="0" borderId="31" xfId="0" applyNumberFormat="1" applyFont="1" applyFill="1" applyBorder="1" applyAlignment="1"/>
    <xf numFmtId="3" fontId="34" fillId="0" borderId="14" xfId="3" applyNumberFormat="1" applyFont="1" applyFill="1" applyBorder="1" applyAlignment="1"/>
    <xf numFmtId="3" fontId="34" fillId="0" borderId="12" xfId="3" applyNumberFormat="1" applyFont="1" applyFill="1" applyBorder="1" applyAlignment="1"/>
    <xf numFmtId="3" fontId="34" fillId="0" borderId="19" xfId="3" applyNumberFormat="1" applyFont="1" applyFill="1" applyBorder="1" applyAlignment="1"/>
    <xf numFmtId="3" fontId="34" fillId="0" borderId="14" xfId="0" applyNumberFormat="1" applyFont="1" applyFill="1" applyBorder="1" applyAlignment="1"/>
    <xf numFmtId="3" fontId="34" fillId="0" borderId="12" xfId="0" applyNumberFormat="1" applyFont="1" applyFill="1" applyBorder="1" applyAlignment="1"/>
    <xf numFmtId="3" fontId="34" fillId="0" borderId="19" xfId="0" applyNumberFormat="1" applyFont="1" applyFill="1" applyBorder="1" applyAlignment="1"/>
    <xf numFmtId="3" fontId="34" fillId="0" borderId="15" xfId="3" applyNumberFormat="1" applyFont="1" applyFill="1" applyBorder="1" applyAlignment="1"/>
    <xf numFmtId="3" fontId="34" fillId="0" borderId="17" xfId="3" applyNumberFormat="1" applyFont="1" applyFill="1" applyBorder="1" applyAlignment="1"/>
    <xf numFmtId="3" fontId="34" fillId="0" borderId="31" xfId="3" applyNumberFormat="1" applyFont="1" applyFill="1" applyBorder="1" applyAlignment="1"/>
    <xf numFmtId="168" fontId="34" fillId="0" borderId="3" xfId="7" applyNumberFormat="1" applyFont="1" applyFill="1" applyBorder="1" applyAlignment="1"/>
    <xf numFmtId="168" fontId="34" fillId="0" borderId="7" xfId="7" applyNumberFormat="1" applyFont="1" applyFill="1" applyBorder="1" applyAlignment="1"/>
    <xf numFmtId="10" fontId="34" fillId="0" borderId="14" xfId="6" applyNumberFormat="1" applyFont="1" applyFill="1" applyBorder="1" applyAlignment="1">
      <alignment horizontal="right" vertical="center"/>
    </xf>
    <xf numFmtId="10" fontId="34" fillId="0" borderId="12" xfId="6" applyNumberFormat="1" applyFont="1" applyFill="1" applyBorder="1" applyAlignment="1">
      <alignment horizontal="right" vertical="center"/>
    </xf>
    <xf numFmtId="10" fontId="34" fillId="0" borderId="19" xfId="6" applyNumberFormat="1" applyFont="1" applyFill="1" applyBorder="1" applyAlignment="1">
      <alignment horizontal="right" vertical="center"/>
    </xf>
    <xf numFmtId="10" fontId="34" fillId="8" borderId="0" xfId="5" applyNumberFormat="1" applyFont="1" applyFill="1" applyBorder="1" applyAlignment="1">
      <alignment vertical="center"/>
    </xf>
    <xf numFmtId="167" fontId="34" fillId="0" borderId="12" xfId="6" applyNumberFormat="1" applyFont="1" applyFill="1" applyBorder="1" applyAlignment="1">
      <alignment vertical="center"/>
    </xf>
    <xf numFmtId="10" fontId="34" fillId="0" borderId="25" xfId="6" applyNumberFormat="1" applyFont="1" applyFill="1" applyBorder="1" applyAlignment="1">
      <alignment horizontal="right" vertical="center"/>
    </xf>
    <xf numFmtId="10" fontId="34" fillId="0" borderId="24" xfId="6" applyNumberFormat="1" applyFont="1" applyFill="1" applyBorder="1" applyAlignment="1">
      <alignment horizontal="right" vertical="center"/>
    </xf>
    <xf numFmtId="10" fontId="34" fillId="0" borderId="33" xfId="6" applyNumberFormat="1" applyFont="1" applyFill="1" applyBorder="1" applyAlignment="1">
      <alignment horizontal="right" vertical="center"/>
    </xf>
    <xf numFmtId="10" fontId="34" fillId="8" borderId="0" xfId="5" applyNumberFormat="1" applyFont="1" applyFill="1" applyBorder="1" applyAlignment="1"/>
    <xf numFmtId="10" fontId="34" fillId="0" borderId="17" xfId="6" applyNumberFormat="1" applyFont="1" applyFill="1" applyBorder="1" applyAlignment="1"/>
    <xf numFmtId="10" fontId="34" fillId="0" borderId="31" xfId="6" applyNumberFormat="1" applyFont="1" applyFill="1" applyBorder="1" applyAlignment="1"/>
    <xf numFmtId="167" fontId="4" fillId="0" borderId="12" xfId="6" applyNumberFormat="1" applyFont="1" applyFill="1" applyBorder="1" applyAlignment="1"/>
    <xf numFmtId="167" fontId="4" fillId="0" borderId="19" xfId="6" applyNumberFormat="1" applyFont="1" applyFill="1" applyBorder="1" applyAlignment="1"/>
    <xf numFmtId="4" fontId="3" fillId="0" borderId="14" xfId="3" applyNumberFormat="1" applyFont="1" applyFill="1" applyBorder="1" applyAlignment="1"/>
    <xf numFmtId="4" fontId="3" fillId="0" borderId="12" xfId="3" applyNumberFormat="1" applyFont="1" applyFill="1" applyBorder="1" applyAlignment="1"/>
    <xf numFmtId="4" fontId="3" fillId="0" borderId="19" xfId="3" applyNumberFormat="1" applyFont="1" applyFill="1" applyBorder="1" applyAlignment="1"/>
    <xf numFmtId="168" fontId="3" fillId="8" borderId="14" xfId="3" applyNumberFormat="1" applyFont="1" applyFill="1" applyBorder="1" applyAlignment="1"/>
    <xf numFmtId="168" fontId="3" fillId="8" borderId="12" xfId="7" applyNumberFormat="1" applyFont="1" applyFill="1" applyBorder="1" applyAlignment="1"/>
    <xf numFmtId="168" fontId="3" fillId="8" borderId="12" xfId="3" applyNumberFormat="1" applyFont="1" applyFill="1" applyBorder="1" applyAlignment="1"/>
    <xf numFmtId="0" fontId="3" fillId="0" borderId="1" xfId="2" applyFont="1" applyBorder="1" applyAlignment="1"/>
    <xf numFmtId="0" fontId="3" fillId="0" borderId="26" xfId="2" applyFont="1" applyBorder="1" applyAlignment="1"/>
    <xf numFmtId="0" fontId="3" fillId="0" borderId="2" xfId="2" applyFont="1" applyBorder="1" applyAlignment="1"/>
    <xf numFmtId="3" fontId="34" fillId="0" borderId="0" xfId="0" applyNumberFormat="1" applyFont="1" applyFill="1" applyBorder="1" applyAlignment="1"/>
    <xf numFmtId="3" fontId="34" fillId="0" borderId="0" xfId="3" applyNumberFormat="1" applyFont="1" applyFill="1" applyBorder="1" applyAlignment="1"/>
    <xf numFmtId="3" fontId="34" fillId="8" borderId="0" xfId="3" applyNumberFormat="1" applyFont="1" applyFill="1" applyBorder="1" applyAlignment="1"/>
    <xf numFmtId="168" fontId="34" fillId="0" borderId="12" xfId="3" applyNumberFormat="1" applyFont="1" applyFill="1" applyBorder="1" applyAlignment="1"/>
    <xf numFmtId="168" fontId="35" fillId="0" borderId="12" xfId="3" applyNumberFormat="1" applyFont="1" applyFill="1" applyBorder="1" applyAlignment="1"/>
    <xf numFmtId="168" fontId="35" fillId="0" borderId="19" xfId="3" applyNumberFormat="1" applyFont="1" applyFill="1" applyBorder="1" applyAlignment="1"/>
    <xf numFmtId="168" fontId="23" fillId="0" borderId="7" xfId="2" applyNumberFormat="1" applyFont="1" applyFill="1" applyBorder="1"/>
    <xf numFmtId="168" fontId="23" fillId="0" borderId="22" xfId="2" applyNumberFormat="1" applyFont="1" applyFill="1" applyBorder="1"/>
    <xf numFmtId="167" fontId="25" fillId="0" borderId="14" xfId="15" applyNumberFormat="1" applyFont="1" applyFill="1" applyBorder="1"/>
    <xf numFmtId="167" fontId="25" fillId="0" borderId="12" xfId="15" applyNumberFormat="1" applyFont="1" applyFill="1" applyBorder="1"/>
    <xf numFmtId="9" fontId="25" fillId="0" borderId="12" xfId="4" applyFont="1" applyBorder="1" applyAlignment="1"/>
    <xf numFmtId="167" fontId="25" fillId="0" borderId="24" xfId="4" applyNumberFormat="1" applyFont="1" applyBorder="1" applyAlignment="1"/>
    <xf numFmtId="168" fontId="25" fillId="0" borderId="17" xfId="2" applyNumberFormat="1" applyFont="1" applyBorder="1"/>
    <xf numFmtId="168" fontId="36" fillId="0" borderId="14" xfId="2" applyNumberFormat="1" applyFont="1" applyBorder="1"/>
    <xf numFmtId="3" fontId="24" fillId="0" borderId="0" xfId="0" applyNumberFormat="1" applyFont="1"/>
    <xf numFmtId="164" fontId="23" fillId="0" borderId="0" xfId="1" applyFont="1" applyFill="1" applyBorder="1"/>
    <xf numFmtId="164" fontId="25" fillId="0" borderId="0" xfId="1" applyFont="1"/>
    <xf numFmtId="171" fontId="24" fillId="0" borderId="0" xfId="1" applyNumberFormat="1" applyFont="1"/>
    <xf numFmtId="172" fontId="23" fillId="0" borderId="0" xfId="1" applyNumberFormat="1" applyFont="1" applyFill="1" applyBorder="1"/>
    <xf numFmtId="9" fontId="24" fillId="0" borderId="0" xfId="15" applyFont="1"/>
    <xf numFmtId="166" fontId="24" fillId="0" borderId="0" xfId="0" applyNumberFormat="1" applyFont="1" applyFill="1" applyBorder="1"/>
    <xf numFmtId="170" fontId="24" fillId="0" borderId="0" xfId="0" applyNumberFormat="1" applyFont="1" applyFill="1" applyBorder="1"/>
    <xf numFmtId="168" fontId="25" fillId="0" borderId="12" xfId="2" quotePrefix="1" applyNumberFormat="1" applyFont="1" applyBorder="1"/>
    <xf numFmtId="43" fontId="25" fillId="0" borderId="0" xfId="2" applyNumberFormat="1" applyFont="1"/>
    <xf numFmtId="168" fontId="25" fillId="0" borderId="0" xfId="2" applyNumberFormat="1" applyFont="1"/>
    <xf numFmtId="168" fontId="34" fillId="0" borderId="9" xfId="7" applyNumberFormat="1" applyFont="1" applyFill="1" applyBorder="1" applyAlignment="1"/>
    <xf numFmtId="168" fontId="34" fillId="0" borderId="17" xfId="7" applyNumberFormat="1" applyFont="1" applyFill="1" applyBorder="1" applyAlignment="1"/>
    <xf numFmtId="168" fontId="34" fillId="0" borderId="31" xfId="7" applyNumberFormat="1" applyFont="1" applyFill="1" applyBorder="1" applyAlignment="1"/>
    <xf numFmtId="168" fontId="4" fillId="0" borderId="24" xfId="3" applyNumberFormat="1" applyFont="1" applyBorder="1" applyAlignment="1"/>
    <xf numFmtId="168" fontId="4" fillId="0" borderId="25" xfId="3" applyNumberFormat="1" applyFont="1" applyFill="1" applyBorder="1" applyAlignment="1"/>
    <xf numFmtId="168" fontId="4" fillId="0" borderId="33" xfId="3" applyNumberFormat="1" applyFont="1" applyFill="1" applyBorder="1" applyAlignment="1"/>
    <xf numFmtId="3" fontId="4" fillId="8" borderId="15" xfId="10" applyNumberFormat="1" applyFont="1" applyFill="1" applyBorder="1" applyAlignment="1"/>
    <xf numFmtId="3" fontId="3" fillId="0" borderId="7" xfId="10" applyNumberFormat="1" applyFont="1" applyFill="1" applyBorder="1" applyAlignment="1"/>
    <xf numFmtId="3" fontId="3" fillId="0" borderId="29" xfId="10" applyNumberFormat="1" applyFont="1" applyFill="1" applyBorder="1" applyAlignment="1"/>
    <xf numFmtId="3" fontId="3" fillId="0" borderId="23" xfId="10" applyNumberFormat="1" applyFont="1" applyFill="1" applyBorder="1" applyAlignment="1"/>
    <xf numFmtId="3" fontId="4" fillId="0" borderId="14" xfId="10" applyNumberFormat="1" applyFont="1" applyFill="1" applyBorder="1" applyAlignment="1"/>
    <xf numFmtId="3" fontId="4" fillId="0" borderId="19" xfId="10" applyNumberFormat="1" applyFont="1" applyFill="1" applyBorder="1" applyAlignment="1"/>
    <xf numFmtId="168" fontId="3" fillId="0" borderId="12" xfId="7" applyNumberFormat="1" applyFont="1" applyFill="1" applyBorder="1" applyAlignment="1"/>
    <xf numFmtId="3" fontId="4" fillId="0" borderId="7" xfId="7" applyNumberFormat="1" applyFont="1" applyFill="1" applyBorder="1" applyAlignment="1"/>
    <xf numFmtId="3" fontId="13" fillId="0" borderId="0" xfId="9" applyNumberFormat="1" applyFont="1"/>
    <xf numFmtId="164" fontId="4" fillId="0" borderId="0" xfId="1" applyFont="1" applyFill="1" applyBorder="1" applyAlignment="1">
      <alignment vertical="center"/>
    </xf>
    <xf numFmtId="164" fontId="15" fillId="0" borderId="0" xfId="1" applyFont="1" applyFill="1" applyBorder="1" applyAlignment="1">
      <alignment vertical="center"/>
    </xf>
    <xf numFmtId="167" fontId="4" fillId="0" borderId="0" xfId="15" applyNumberFormat="1" applyFont="1" applyFill="1"/>
    <xf numFmtId="164" fontId="16" fillId="0" borderId="0" xfId="1" applyFont="1" applyFill="1" applyBorder="1" applyAlignment="1">
      <alignment vertical="center"/>
    </xf>
    <xf numFmtId="3" fontId="34" fillId="0" borderId="11" xfId="3" applyNumberFormat="1" applyFont="1" applyFill="1" applyBorder="1" applyAlignment="1"/>
    <xf numFmtId="3" fontId="3" fillId="0" borderId="11" xfId="3" applyNumberFormat="1" applyFont="1" applyFill="1" applyBorder="1" applyAlignment="1"/>
    <xf numFmtId="0" fontId="4" fillId="0" borderId="18" xfId="3" applyFont="1" applyBorder="1" applyAlignment="1">
      <alignment horizontal="left" indent="1"/>
    </xf>
    <xf numFmtId="168" fontId="35" fillId="0" borderId="12" xfId="3" applyNumberFormat="1" applyFont="1" applyBorder="1" applyAlignment="1"/>
    <xf numFmtId="10" fontId="34" fillId="0" borderId="16" xfId="6" applyNumberFormat="1" applyFont="1" applyFill="1" applyBorder="1" applyAlignment="1"/>
    <xf numFmtId="3" fontId="3" fillId="0" borderId="11" xfId="3" applyNumberFormat="1" applyFont="1" applyBorder="1" applyAlignment="1"/>
    <xf numFmtId="167" fontId="4" fillId="0" borderId="11" xfId="6" applyNumberFormat="1" applyFont="1" applyFill="1" applyBorder="1" applyAlignment="1"/>
    <xf numFmtId="168" fontId="35" fillId="0" borderId="11" xfId="3" applyNumberFormat="1" applyFont="1" applyFill="1" applyBorder="1" applyAlignment="1"/>
    <xf numFmtId="4" fontId="3" fillId="0" borderId="11" xfId="3" applyNumberFormat="1" applyFont="1" applyFill="1" applyBorder="1" applyAlignment="1"/>
    <xf numFmtId="167" fontId="4" fillId="0" borderId="34" xfId="6" applyNumberFormat="1" applyFont="1" applyFill="1" applyBorder="1" applyAlignment="1"/>
    <xf numFmtId="168" fontId="35" fillId="0" borderId="19" xfId="3" applyNumberFormat="1" applyFont="1" applyBorder="1" applyAlignment="1"/>
    <xf numFmtId="3" fontId="4" fillId="0" borderId="11" xfId="3" applyNumberFormat="1" applyFont="1" applyFill="1" applyBorder="1" applyAlignment="1"/>
    <xf numFmtId="3" fontId="4" fillId="0" borderId="16" xfId="3" applyNumberFormat="1" applyFont="1" applyFill="1" applyBorder="1" applyAlignment="1"/>
    <xf numFmtId="3" fontId="4" fillId="0" borderId="34" xfId="3" applyNumberFormat="1" applyFont="1" applyFill="1" applyBorder="1" applyAlignment="1"/>
    <xf numFmtId="0" fontId="3" fillId="0" borderId="0" xfId="3" applyFont="1" applyAlignment="1"/>
    <xf numFmtId="3" fontId="4" fillId="0" borderId="10" xfId="10" applyNumberFormat="1" applyFont="1" applyFill="1" applyBorder="1" applyAlignment="1"/>
    <xf numFmtId="3" fontId="3" fillId="0" borderId="8" xfId="10" applyNumberFormat="1" applyFont="1" applyFill="1" applyBorder="1" applyAlignment="1"/>
    <xf numFmtId="164" fontId="4" fillId="0" borderId="0" xfId="1" applyFont="1" applyFill="1" applyBorder="1" applyAlignment="1"/>
    <xf numFmtId="168" fontId="34" fillId="0" borderId="22" xfId="7" applyNumberFormat="1" applyFont="1" applyFill="1" applyBorder="1" applyAlignment="1"/>
    <xf numFmtId="10" fontId="34" fillId="0" borderId="15" xfId="6" applyNumberFormat="1" applyFont="1" applyFill="1" applyBorder="1" applyAlignment="1"/>
    <xf numFmtId="168" fontId="35" fillId="0" borderId="14" xfId="3" applyNumberFormat="1" applyFont="1" applyBorder="1" applyAlignment="1"/>
    <xf numFmtId="10" fontId="34" fillId="0" borderId="0" xfId="5" applyNumberFormat="1" applyFont="1" applyFill="1" applyBorder="1" applyAlignment="1">
      <alignment vertical="center"/>
    </xf>
    <xf numFmtId="3" fontId="36" fillId="10" borderId="12" xfId="2" applyNumberFormat="1" applyFont="1" applyFill="1" applyBorder="1"/>
    <xf numFmtId="3" fontId="25" fillId="10" borderId="12" xfId="2" applyNumberFormat="1" applyFont="1" applyFill="1" applyBorder="1"/>
    <xf numFmtId="9" fontId="25" fillId="0" borderId="13" xfId="4" applyFont="1" applyBorder="1" applyAlignment="1"/>
    <xf numFmtId="3" fontId="34" fillId="0" borderId="1" xfId="10" applyNumberFormat="1" applyFont="1" applyFill="1" applyBorder="1" applyAlignment="1"/>
    <xf numFmtId="3" fontId="34" fillId="0" borderId="26" xfId="10" applyNumberFormat="1" applyFont="1" applyFill="1" applyBorder="1" applyAlignment="1"/>
    <xf numFmtId="3" fontId="34" fillId="10" borderId="23" xfId="10" applyNumberFormat="1" applyFont="1" applyFill="1" applyBorder="1" applyAlignment="1"/>
    <xf numFmtId="3" fontId="38" fillId="0" borderId="7" xfId="2" applyNumberFormat="1" applyFont="1" applyBorder="1"/>
    <xf numFmtId="3" fontId="38" fillId="0" borderId="22" xfId="2" applyNumberFormat="1" applyFont="1" applyBorder="1"/>
    <xf numFmtId="168" fontId="25" fillId="0" borderId="8" xfId="2" applyNumberFormat="1" applyFont="1" applyFill="1" applyBorder="1"/>
    <xf numFmtId="168" fontId="25" fillId="0" borderId="14" xfId="2" applyNumberFormat="1" applyFont="1" applyFill="1" applyBorder="1"/>
    <xf numFmtId="168" fontId="25" fillId="0" borderId="12" xfId="1" applyNumberFormat="1" applyFont="1" applyFill="1" applyBorder="1"/>
    <xf numFmtId="168" fontId="25" fillId="0" borderId="13" xfId="1" applyNumberFormat="1" applyFont="1" applyFill="1" applyBorder="1"/>
    <xf numFmtId="168" fontId="25" fillId="0" borderId="15" xfId="2" applyNumberFormat="1" applyFont="1" applyFill="1" applyBorder="1"/>
    <xf numFmtId="168" fontId="25" fillId="0" borderId="17" xfId="2" applyNumberFormat="1" applyFont="1" applyFill="1" applyBorder="1"/>
    <xf numFmtId="168" fontId="25" fillId="0" borderId="12" xfId="2" applyNumberFormat="1" applyFont="1" applyFill="1" applyBorder="1"/>
    <xf numFmtId="173" fontId="25" fillId="0" borderId="14" xfId="1" applyNumberFormat="1" applyFont="1" applyFill="1" applyBorder="1"/>
    <xf numFmtId="173" fontId="25" fillId="0" borderId="12" xfId="1" applyNumberFormat="1" applyFont="1" applyFill="1" applyBorder="1"/>
    <xf numFmtId="173" fontId="25" fillId="0" borderId="13" xfId="1" applyNumberFormat="1" applyFont="1" applyFill="1" applyBorder="1"/>
    <xf numFmtId="173" fontId="25" fillId="0" borderId="12" xfId="2" applyNumberFormat="1" applyFont="1" applyFill="1" applyBorder="1"/>
    <xf numFmtId="173" fontId="25" fillId="0" borderId="13" xfId="4" applyNumberFormat="1" applyFont="1" applyFill="1" applyBorder="1"/>
    <xf numFmtId="168" fontId="23" fillId="0" borderId="8" xfId="2" applyNumberFormat="1" applyFont="1" applyFill="1" applyBorder="1"/>
    <xf numFmtId="168" fontId="25" fillId="0" borderId="0" xfId="2" applyNumberFormat="1" applyFont="1" applyFill="1" applyBorder="1"/>
    <xf numFmtId="168" fontId="25" fillId="4" borderId="8" xfId="1" applyNumberFormat="1" applyFont="1" applyFill="1" applyBorder="1"/>
    <xf numFmtId="168" fontId="25" fillId="4" borderId="7" xfId="1" applyNumberFormat="1" applyFont="1" applyFill="1" applyBorder="1"/>
    <xf numFmtId="168" fontId="25" fillId="0" borderId="8" xfId="2" applyNumberFormat="1" applyFont="1" applyBorder="1"/>
    <xf numFmtId="168" fontId="25" fillId="0" borderId="7" xfId="2" applyNumberFormat="1" applyFont="1" applyBorder="1"/>
    <xf numFmtId="168" fontId="25" fillId="4" borderId="15" xfId="1" applyNumberFormat="1" applyFont="1" applyFill="1" applyBorder="1"/>
    <xf numFmtId="168" fontId="25" fillId="4" borderId="17" xfId="1" applyNumberFormat="1" applyFont="1" applyFill="1" applyBorder="1"/>
    <xf numFmtId="168" fontId="25" fillId="0" borderId="15" xfId="2" applyNumberFormat="1" applyFont="1" applyBorder="1"/>
    <xf numFmtId="168" fontId="23" fillId="0" borderId="7" xfId="2" applyNumberFormat="1" applyFont="1" applyBorder="1"/>
    <xf numFmtId="168" fontId="23" fillId="0" borderId="0" xfId="2" applyNumberFormat="1" applyFont="1" applyBorder="1"/>
    <xf numFmtId="168" fontId="23" fillId="11" borderId="8" xfId="2" applyNumberFormat="1" applyFont="1" applyFill="1" applyBorder="1"/>
    <xf numFmtId="168" fontId="23" fillId="11" borderId="7" xfId="2" applyNumberFormat="1" applyFont="1" applyFill="1" applyBorder="1"/>
    <xf numFmtId="168" fontId="23" fillId="0" borderId="10" xfId="2" applyNumberFormat="1" applyFont="1" applyFill="1" applyBorder="1"/>
    <xf numFmtId="4" fontId="23" fillId="0" borderId="5" xfId="1" applyNumberFormat="1" applyFont="1" applyBorder="1"/>
    <xf numFmtId="168" fontId="25" fillId="4" borderId="5" xfId="1" applyNumberFormat="1" applyFont="1" applyFill="1" applyBorder="1"/>
    <xf numFmtId="168" fontId="25" fillId="0" borderId="14" xfId="1" applyNumberFormat="1" applyFont="1" applyFill="1" applyBorder="1"/>
    <xf numFmtId="168" fontId="25" fillId="0" borderId="13" xfId="4" applyNumberFormat="1" applyFont="1" applyFill="1" applyBorder="1"/>
    <xf numFmtId="168" fontId="36" fillId="0" borderId="15" xfId="2" applyNumberFormat="1" applyFont="1" applyFill="1" applyBorder="1"/>
    <xf numFmtId="168" fontId="36" fillId="0" borderId="17" xfId="2" applyNumberFormat="1" applyFont="1" applyFill="1" applyBorder="1"/>
    <xf numFmtId="168" fontId="36" fillId="10" borderId="14" xfId="2" applyNumberFormat="1" applyFont="1" applyFill="1" applyBorder="1"/>
    <xf numFmtId="168" fontId="36" fillId="10" borderId="12" xfId="2" applyNumberFormat="1" applyFont="1" applyFill="1" applyBorder="1"/>
    <xf numFmtId="168" fontId="36" fillId="0" borderId="14" xfId="2" applyNumberFormat="1" applyFont="1" applyFill="1" applyBorder="1"/>
    <xf numFmtId="168" fontId="36" fillId="0" borderId="12" xfId="2" applyNumberFormat="1" applyFont="1" applyFill="1" applyBorder="1"/>
    <xf numFmtId="168" fontId="36" fillId="0" borderId="15" xfId="2" applyNumberFormat="1" applyFont="1" applyBorder="1"/>
    <xf numFmtId="168" fontId="36" fillId="0" borderId="17" xfId="2" applyNumberFormat="1" applyFont="1" applyBorder="1"/>
    <xf numFmtId="168" fontId="36" fillId="0" borderId="12" xfId="2" applyNumberFormat="1" applyFont="1" applyBorder="1"/>
    <xf numFmtId="0" fontId="3" fillId="0" borderId="0" xfId="10" applyFont="1" applyAlignment="1">
      <alignment horizontal="center"/>
    </xf>
    <xf numFmtId="0" fontId="13" fillId="8" borderId="0" xfId="9" applyFont="1" applyFill="1"/>
    <xf numFmtId="3" fontId="34" fillId="0" borderId="10" xfId="10" applyNumberFormat="1" applyFont="1" applyFill="1" applyBorder="1" applyAlignment="1"/>
    <xf numFmtId="3" fontId="34" fillId="0" borderId="13" xfId="10" applyNumberFormat="1" applyFont="1" applyFill="1" applyBorder="1" applyAlignment="1"/>
    <xf numFmtId="0" fontId="4" fillId="8" borderId="1" xfId="10" applyFont="1" applyFill="1" applyBorder="1" applyAlignment="1">
      <alignment horizontal="left" indent="1"/>
    </xf>
    <xf numFmtId="0" fontId="4" fillId="8" borderId="26" xfId="10" applyFont="1" applyFill="1" applyBorder="1" applyAlignment="1">
      <alignment horizontal="left" indent="1"/>
    </xf>
    <xf numFmtId="0" fontId="4" fillId="8" borderId="2" xfId="10" applyFont="1" applyFill="1" applyBorder="1" applyAlignment="1">
      <alignment horizontal="left" indent="1"/>
    </xf>
    <xf numFmtId="0" fontId="4" fillId="0" borderId="23" xfId="10" applyFont="1" applyBorder="1" applyAlignment="1">
      <alignment vertical="center"/>
    </xf>
    <xf numFmtId="3" fontId="34" fillId="0" borderId="14" xfId="10" applyNumberFormat="1" applyFont="1" applyFill="1" applyBorder="1" applyAlignment="1"/>
    <xf numFmtId="3" fontId="34" fillId="0" borderId="15" xfId="10" applyNumberFormat="1" applyFont="1" applyFill="1" applyBorder="1" applyAlignment="1"/>
    <xf numFmtId="3" fontId="34" fillId="0" borderId="17" xfId="10" applyNumberFormat="1" applyFont="1" applyFill="1" applyBorder="1" applyAlignment="1"/>
    <xf numFmtId="3" fontId="34" fillId="0" borderId="31" xfId="10" applyNumberFormat="1" applyFont="1" applyFill="1" applyBorder="1" applyAlignment="1"/>
    <xf numFmtId="3" fontId="34" fillId="0" borderId="12" xfId="10" applyNumberFormat="1" applyFont="1" applyFill="1" applyBorder="1" applyAlignment="1"/>
    <xf numFmtId="3" fontId="34" fillId="0" borderId="19" xfId="10" applyNumberFormat="1" applyFont="1" applyFill="1" applyBorder="1" applyAlignment="1"/>
    <xf numFmtId="168" fontId="4" fillId="10" borderId="33" xfId="10" applyNumberFormat="1" applyFont="1" applyFill="1" applyBorder="1" applyAlignment="1"/>
    <xf numFmtId="3" fontId="4" fillId="10" borderId="2" xfId="10" applyNumberFormat="1" applyFont="1" applyFill="1" applyBorder="1" applyAlignment="1"/>
    <xf numFmtId="3" fontId="34" fillId="8" borderId="1" xfId="10" applyNumberFormat="1" applyFont="1" applyFill="1" applyBorder="1" applyAlignment="1"/>
    <xf numFmtId="3" fontId="34" fillId="8" borderId="26" xfId="10" applyNumberFormat="1" applyFont="1" applyFill="1" applyBorder="1" applyAlignment="1"/>
    <xf numFmtId="3" fontId="34" fillId="6" borderId="14" xfId="10" applyNumberFormat="1" applyFont="1" applyFill="1" applyBorder="1" applyAlignment="1"/>
    <xf numFmtId="3" fontId="3" fillId="0" borderId="6" xfId="10" applyNumberFormat="1" applyFont="1" applyFill="1" applyBorder="1" applyAlignment="1"/>
    <xf numFmtId="3" fontId="3" fillId="10" borderId="23" xfId="10" applyNumberFormat="1" applyFont="1" applyFill="1" applyBorder="1" applyAlignment="1"/>
    <xf numFmtId="3" fontId="4" fillId="8" borderId="19" xfId="10" applyNumberFormat="1" applyFont="1" applyFill="1" applyBorder="1" applyAlignment="1"/>
    <xf numFmtId="3" fontId="34" fillId="10" borderId="14" xfId="10" applyNumberFormat="1" applyFont="1" applyFill="1" applyBorder="1" applyAlignment="1"/>
    <xf numFmtId="3" fontId="34" fillId="10" borderId="12" xfId="10" applyNumberFormat="1" applyFont="1" applyFill="1" applyBorder="1" applyAlignment="1"/>
    <xf numFmtId="3" fontId="34" fillId="10" borderId="25" xfId="10" applyNumberFormat="1" applyFont="1" applyFill="1" applyBorder="1" applyAlignment="1"/>
    <xf numFmtId="3" fontId="34" fillId="10" borderId="24" xfId="10" applyNumberFormat="1" applyFont="1" applyFill="1" applyBorder="1" applyAlignment="1"/>
    <xf numFmtId="3" fontId="34" fillId="0" borderId="33" xfId="10" applyNumberFormat="1" applyFont="1" applyFill="1" applyBorder="1" applyAlignment="1"/>
    <xf numFmtId="3" fontId="34" fillId="10" borderId="17" xfId="10" applyNumberFormat="1" applyFont="1" applyFill="1" applyBorder="1" applyAlignment="1"/>
    <xf numFmtId="168" fontId="34" fillId="10" borderId="31" xfId="10" applyNumberFormat="1" applyFont="1" applyFill="1" applyBorder="1" applyAlignment="1"/>
    <xf numFmtId="3" fontId="34" fillId="8" borderId="12" xfId="10" applyNumberFormat="1" applyFont="1" applyFill="1" applyBorder="1" applyAlignment="1"/>
    <xf numFmtId="168" fontId="34" fillId="10" borderId="19" xfId="10" applyNumberFormat="1" applyFont="1" applyFill="1" applyBorder="1" applyAlignment="1"/>
    <xf numFmtId="3" fontId="34" fillId="0" borderId="24" xfId="10" applyNumberFormat="1" applyFont="1" applyFill="1" applyBorder="1" applyAlignment="1"/>
    <xf numFmtId="3" fontId="4" fillId="0" borderId="7" xfId="10" applyNumberFormat="1" applyFont="1" applyFill="1" applyBorder="1" applyAlignment="1"/>
    <xf numFmtId="3" fontId="4" fillId="0" borderId="29" xfId="10" applyNumberFormat="1" applyFont="1" applyFill="1" applyBorder="1" applyAlignment="1"/>
    <xf numFmtId="3" fontId="4" fillId="10" borderId="23" xfId="10" applyNumberFormat="1" applyFont="1" applyFill="1" applyBorder="1" applyAlignment="1"/>
    <xf numFmtId="3" fontId="4" fillId="10" borderId="15" xfId="10" applyNumberFormat="1" applyFont="1" applyFill="1" applyBorder="1" applyAlignment="1"/>
    <xf numFmtId="3" fontId="4" fillId="10" borderId="1" xfId="3" quotePrefix="1" applyNumberFormat="1" applyFont="1" applyFill="1" applyBorder="1" applyAlignment="1"/>
    <xf numFmtId="3" fontId="4" fillId="10" borderId="26" xfId="3" quotePrefix="1" applyNumberFormat="1" applyFont="1" applyFill="1" applyBorder="1" applyAlignment="1"/>
    <xf numFmtId="3" fontId="4" fillId="10" borderId="2" xfId="3" quotePrefix="1" applyNumberFormat="1" applyFont="1" applyFill="1" applyBorder="1" applyAlignment="1"/>
    <xf numFmtId="3" fontId="25" fillId="10" borderId="19" xfId="2" applyNumberFormat="1" applyFont="1" applyFill="1" applyBorder="1"/>
    <xf numFmtId="3" fontId="36" fillId="10" borderId="14" xfId="2" applyNumberFormat="1" applyFont="1" applyFill="1" applyBorder="1"/>
    <xf numFmtId="3" fontId="37" fillId="10" borderId="12" xfId="2" applyNumberFormat="1" applyFont="1" applyFill="1" applyBorder="1"/>
    <xf numFmtId="3" fontId="37" fillId="10" borderId="19" xfId="2" applyNumberFormat="1" applyFont="1" applyFill="1" applyBorder="1"/>
    <xf numFmtId="3" fontId="34" fillId="6" borderId="12" xfId="10" applyNumberFormat="1" applyFont="1" applyFill="1" applyBorder="1" applyAlignment="1"/>
    <xf numFmtId="3" fontId="34" fillId="6" borderId="25" xfId="10" applyNumberFormat="1" applyFont="1" applyFill="1" applyBorder="1" applyAlignment="1"/>
    <xf numFmtId="3" fontId="34" fillId="6" borderId="24" xfId="10" applyNumberFormat="1" applyFont="1" applyFill="1" applyBorder="1" applyAlignment="1"/>
    <xf numFmtId="3" fontId="3" fillId="10" borderId="8" xfId="10" applyNumberFormat="1" applyFont="1" applyFill="1" applyBorder="1" applyAlignment="1"/>
    <xf numFmtId="3" fontId="3" fillId="10" borderId="7" xfId="10" applyNumberFormat="1" applyFont="1" applyFill="1" applyBorder="1" applyAlignment="1"/>
    <xf numFmtId="3" fontId="3" fillId="0" borderId="22" xfId="10" applyNumberFormat="1" applyFont="1" applyFill="1" applyBorder="1" applyAlignment="1"/>
    <xf numFmtId="3" fontId="3" fillId="10" borderId="22" xfId="10" applyNumberFormat="1" applyFont="1" applyFill="1" applyBorder="1" applyAlignment="1"/>
    <xf numFmtId="3" fontId="4" fillId="10" borderId="9" xfId="10" applyNumberFormat="1" applyFont="1" applyFill="1" applyBorder="1" applyAlignment="1"/>
    <xf numFmtId="3" fontId="4" fillId="10" borderId="18" xfId="10" applyNumberFormat="1" applyFont="1" applyFill="1" applyBorder="1" applyAlignment="1"/>
    <xf numFmtId="3" fontId="4" fillId="10" borderId="20" xfId="10" applyNumberFormat="1" applyFont="1" applyFill="1" applyBorder="1" applyAlignment="1"/>
    <xf numFmtId="3" fontId="34" fillId="10" borderId="10" xfId="10" applyNumberFormat="1" applyFont="1" applyFill="1" applyBorder="1" applyAlignment="1"/>
    <xf numFmtId="3" fontId="34" fillId="10" borderId="13" xfId="10" applyNumberFormat="1" applyFont="1" applyFill="1" applyBorder="1" applyAlignment="1"/>
    <xf numFmtId="3" fontId="34" fillId="10" borderId="15" xfId="10" applyNumberFormat="1" applyFont="1" applyFill="1" applyBorder="1" applyAlignment="1"/>
    <xf numFmtId="3" fontId="34" fillId="10" borderId="31" xfId="10" applyNumberFormat="1" applyFont="1" applyFill="1" applyBorder="1" applyAlignment="1"/>
    <xf numFmtId="3" fontId="34" fillId="10" borderId="19" xfId="10" applyNumberFormat="1" applyFont="1" applyFill="1" applyBorder="1" applyAlignment="1"/>
    <xf numFmtId="3" fontId="3" fillId="10" borderId="29" xfId="10" applyNumberFormat="1" applyFont="1" applyFill="1" applyBorder="1" applyAlignment="1"/>
    <xf numFmtId="3" fontId="4" fillId="10" borderId="1" xfId="3" applyNumberFormat="1" applyFont="1" applyFill="1" applyBorder="1" applyAlignment="1"/>
    <xf numFmtId="3" fontId="4" fillId="10" borderId="26" xfId="3" applyNumberFormat="1" applyFont="1" applyFill="1" applyBorder="1" applyAlignment="1"/>
    <xf numFmtId="3" fontId="4" fillId="10" borderId="2" xfId="3" applyNumberFormat="1" applyFont="1" applyFill="1" applyBorder="1" applyAlignment="1"/>
    <xf numFmtId="3" fontId="15" fillId="0" borderId="17" xfId="0" applyNumberFormat="1" applyFont="1" applyFill="1" applyBorder="1" applyAlignment="1"/>
    <xf numFmtId="3" fontId="15" fillId="0" borderId="12" xfId="3" applyNumberFormat="1" applyFont="1" applyFill="1" applyBorder="1" applyAlignment="1"/>
    <xf numFmtId="3" fontId="15" fillId="0" borderId="12" xfId="0" applyNumberFormat="1" applyFont="1" applyFill="1" applyBorder="1" applyAlignment="1"/>
    <xf numFmtId="3" fontId="15" fillId="0" borderId="17" xfId="3" applyNumberFormat="1" applyFont="1" applyFill="1" applyBorder="1" applyAlignment="1"/>
    <xf numFmtId="10" fontId="4" fillId="0" borderId="17" xfId="6" applyNumberFormat="1" applyFont="1" applyFill="1" applyBorder="1" applyAlignment="1">
      <alignment vertical="center"/>
    </xf>
    <xf numFmtId="10" fontId="15" fillId="0" borderId="12" xfId="6" applyNumberFormat="1" applyFont="1" applyFill="1" applyBorder="1" applyAlignment="1">
      <alignment vertical="center"/>
    </xf>
    <xf numFmtId="10" fontId="15" fillId="0" borderId="24" xfId="6" applyNumberFormat="1" applyFont="1" applyBorder="1" applyAlignment="1">
      <alignment vertical="center"/>
    </xf>
    <xf numFmtId="10" fontId="15" fillId="0" borderId="0" xfId="6" applyNumberFormat="1" applyFont="1" applyBorder="1" applyAlignment="1">
      <alignment vertical="center"/>
    </xf>
    <xf numFmtId="3" fontId="3" fillId="0" borderId="24" xfId="3" applyNumberFormat="1" applyFont="1" applyBorder="1" applyAlignment="1"/>
    <xf numFmtId="168" fontId="4" fillId="5" borderId="9" xfId="7" applyNumberFormat="1" applyFont="1" applyFill="1" applyBorder="1" applyAlignment="1"/>
    <xf numFmtId="168" fontId="4" fillId="5" borderId="17" xfId="7" applyNumberFormat="1" applyFont="1" applyFill="1" applyBorder="1" applyAlignment="1"/>
    <xf numFmtId="168" fontId="15" fillId="5" borderId="17" xfId="7" applyNumberFormat="1" applyFont="1" applyFill="1" applyBorder="1" applyAlignment="1"/>
    <xf numFmtId="168" fontId="15" fillId="5" borderId="31" xfId="7" applyNumberFormat="1" applyFont="1" applyFill="1" applyBorder="1" applyAlignment="1"/>
    <xf numFmtId="3" fontId="4" fillId="5" borderId="14" xfId="3" applyNumberFormat="1" applyFont="1" applyFill="1" applyBorder="1" applyAlignment="1"/>
    <xf numFmtId="3" fontId="4" fillId="5" borderId="12" xfId="3" applyNumberFormat="1" applyFont="1" applyFill="1" applyBorder="1" applyAlignment="1"/>
    <xf numFmtId="3" fontId="4" fillId="5" borderId="19" xfId="3" applyNumberFormat="1" applyFont="1" applyFill="1" applyBorder="1" applyAlignment="1"/>
    <xf numFmtId="10" fontId="4" fillId="5" borderId="25" xfId="6" applyNumberFormat="1" applyFont="1" applyFill="1" applyBorder="1" applyAlignment="1">
      <alignment horizontal="right" vertical="center"/>
    </xf>
    <xf numFmtId="10" fontId="4" fillId="5" borderId="24" xfId="6" applyNumberFormat="1" applyFont="1" applyFill="1" applyBorder="1" applyAlignment="1">
      <alignment horizontal="right" vertical="center"/>
    </xf>
    <xf numFmtId="10" fontId="4" fillId="5" borderId="33" xfId="6" applyNumberFormat="1" applyFont="1" applyFill="1" applyBorder="1" applyAlignment="1">
      <alignment horizontal="right" vertical="center"/>
    </xf>
    <xf numFmtId="3" fontId="15" fillId="5" borderId="17" xfId="7" applyNumberFormat="1" applyFont="1" applyFill="1" applyBorder="1" applyAlignment="1"/>
    <xf numFmtId="3" fontId="15" fillId="5" borderId="31" xfId="7" applyNumberFormat="1" applyFont="1" applyFill="1" applyBorder="1" applyAlignment="1"/>
    <xf numFmtId="168" fontId="4" fillId="5" borderId="12" xfId="3" applyNumberFormat="1" applyFont="1" applyFill="1" applyBorder="1" applyAlignment="1"/>
    <xf numFmtId="168" fontId="4" fillId="5" borderId="13" xfId="3" applyNumberFormat="1" applyFont="1" applyFill="1" applyBorder="1" applyAlignment="1"/>
    <xf numFmtId="10" fontId="4" fillId="5" borderId="24" xfId="6" applyNumberFormat="1" applyFont="1" applyFill="1" applyBorder="1" applyAlignment="1">
      <alignment vertical="center"/>
    </xf>
    <xf numFmtId="167" fontId="4" fillId="5" borderId="24" xfId="6" applyNumberFormat="1" applyFont="1" applyFill="1" applyBorder="1" applyAlignment="1"/>
    <xf numFmtId="167" fontId="4" fillId="5" borderId="21" xfId="6" applyNumberFormat="1" applyFont="1" applyFill="1" applyBorder="1" applyAlignment="1"/>
    <xf numFmtId="168" fontId="15" fillId="0" borderId="12" xfId="3" applyNumberFormat="1" applyFont="1" applyFill="1" applyBorder="1" applyAlignment="1"/>
    <xf numFmtId="168" fontId="34" fillId="0" borderId="15" xfId="3" applyNumberFormat="1" applyFont="1" applyFill="1" applyBorder="1" applyAlignment="1"/>
    <xf numFmtId="168" fontId="34" fillId="0" borderId="17" xfId="3" applyNumberFormat="1" applyFont="1" applyFill="1" applyBorder="1" applyAlignment="1"/>
    <xf numFmtId="168" fontId="15" fillId="0" borderId="17" xfId="3" applyNumberFormat="1" applyFont="1" applyFill="1" applyBorder="1" applyAlignment="1"/>
    <xf numFmtId="166" fontId="34" fillId="0" borderId="25" xfId="1" applyNumberFormat="1" applyFont="1" applyFill="1" applyBorder="1" applyAlignment="1">
      <alignment horizontal="right" vertical="center"/>
    </xf>
    <xf numFmtId="168" fontId="34" fillId="0" borderId="14" xfId="3" applyNumberFormat="1" applyFont="1" applyFill="1" applyBorder="1" applyAlignment="1"/>
    <xf numFmtId="166" fontId="34" fillId="0" borderId="24" xfId="1" applyNumberFormat="1" applyFont="1" applyFill="1" applyBorder="1" applyAlignment="1">
      <alignment horizontal="right" vertical="center"/>
    </xf>
    <xf numFmtId="166" fontId="15" fillId="0" borderId="24" xfId="1" applyNumberFormat="1" applyFont="1" applyBorder="1" applyAlignment="1">
      <alignment vertical="center"/>
    </xf>
    <xf numFmtId="168" fontId="34" fillId="0" borderId="31" xfId="3" applyNumberFormat="1" applyFont="1" applyFill="1" applyBorder="1" applyAlignment="1"/>
    <xf numFmtId="168" fontId="34" fillId="0" borderId="19" xfId="3" applyNumberFormat="1" applyFont="1" applyFill="1" applyBorder="1" applyAlignment="1"/>
    <xf numFmtId="166" fontId="34" fillId="0" borderId="33" xfId="1" applyNumberFormat="1" applyFont="1" applyFill="1" applyBorder="1" applyAlignment="1">
      <alignment horizontal="right" vertical="center"/>
    </xf>
    <xf numFmtId="3" fontId="15" fillId="0" borderId="17" xfId="3" applyNumberFormat="1" applyFont="1" applyBorder="1" applyAlignment="1"/>
    <xf numFmtId="3" fontId="15" fillId="0" borderId="12" xfId="3" applyNumberFormat="1" applyFont="1" applyBorder="1" applyAlignment="1"/>
    <xf numFmtId="3" fontId="40" fillId="0" borderId="12" xfId="3" applyNumberFormat="1" applyFont="1" applyFill="1" applyBorder="1" applyAlignment="1"/>
    <xf numFmtId="168" fontId="15" fillId="0" borderId="17" xfId="7" applyNumberFormat="1" applyFont="1" applyBorder="1" applyAlignment="1"/>
    <xf numFmtId="168" fontId="41" fillId="0" borderId="17" xfId="2" applyNumberFormat="1" applyFont="1" applyFill="1" applyBorder="1"/>
    <xf numFmtId="168" fontId="41" fillId="0" borderId="12" xfId="2" applyNumberFormat="1" applyFont="1" applyFill="1" applyBorder="1"/>
    <xf numFmtId="168" fontId="41" fillId="0" borderId="17" xfId="2" applyNumberFormat="1" applyFont="1" applyBorder="1"/>
    <xf numFmtId="168" fontId="41" fillId="0" borderId="12" xfId="2" applyNumberFormat="1" applyFont="1" applyBorder="1"/>
    <xf numFmtId="3" fontId="4" fillId="0" borderId="31" xfId="10" applyNumberFormat="1" applyFont="1" applyFill="1" applyBorder="1" applyAlignment="1"/>
    <xf numFmtId="3" fontId="15" fillId="0" borderId="12" xfId="10" applyNumberFormat="1" applyFont="1" applyFill="1" applyBorder="1" applyAlignment="1"/>
    <xf numFmtId="3" fontId="15" fillId="0" borderId="19" xfId="10" applyNumberFormat="1" applyFont="1" applyFill="1" applyBorder="1" applyAlignment="1"/>
    <xf numFmtId="3" fontId="34" fillId="10" borderId="1" xfId="10" applyNumberFormat="1" applyFont="1" applyFill="1" applyBorder="1" applyAlignment="1"/>
    <xf numFmtId="3" fontId="34" fillId="10" borderId="26" xfId="10" applyNumberFormat="1" applyFont="1" applyFill="1" applyBorder="1" applyAlignment="1"/>
    <xf numFmtId="3" fontId="4" fillId="8" borderId="1" xfId="10" applyNumberFormat="1" applyFont="1" applyFill="1" applyBorder="1" applyAlignment="1"/>
    <xf numFmtId="3" fontId="4" fillId="8" borderId="26" xfId="10" applyNumberFormat="1" applyFont="1" applyFill="1" applyBorder="1" applyAlignment="1"/>
    <xf numFmtId="3" fontId="3" fillId="10" borderId="6" xfId="10" applyNumberFormat="1" applyFont="1" applyFill="1" applyBorder="1" applyAlignment="1"/>
    <xf numFmtId="3" fontId="4" fillId="10" borderId="31" xfId="10" applyNumberFormat="1" applyFont="1" applyFill="1" applyBorder="1" applyAlignment="1"/>
    <xf numFmtId="0" fontId="4" fillId="0" borderId="1" xfId="10" applyFont="1" applyFill="1" applyBorder="1" applyAlignment="1">
      <alignment vertical="center"/>
    </xf>
    <xf numFmtId="3" fontId="4" fillId="6" borderId="33" xfId="10" applyNumberFormat="1" applyFont="1" applyFill="1" applyBorder="1" applyAlignment="1"/>
    <xf numFmtId="3" fontId="19" fillId="0" borderId="0" xfId="10" applyNumberFormat="1" applyFont="1" applyFill="1" applyBorder="1" applyAlignment="1"/>
    <xf numFmtId="3" fontId="4" fillId="6" borderId="19" xfId="10" applyNumberFormat="1" applyFont="1" applyFill="1" applyBorder="1" applyAlignment="1"/>
    <xf numFmtId="3" fontId="4" fillId="0" borderId="13" xfId="10" applyNumberFormat="1" applyFont="1" applyFill="1" applyBorder="1" applyAlignment="1"/>
    <xf numFmtId="3" fontId="4" fillId="0" borderId="33" xfId="10" applyNumberFormat="1" applyFont="1" applyFill="1" applyBorder="1" applyAlignment="1"/>
    <xf numFmtId="0" fontId="43" fillId="0" borderId="0" xfId="0" applyFont="1" applyFill="1" applyBorder="1"/>
    <xf numFmtId="0" fontId="44" fillId="0" borderId="0" xfId="9" applyFont="1"/>
    <xf numFmtId="174" fontId="25" fillId="0" borderId="19" xfId="1" applyNumberFormat="1" applyFont="1" applyFill="1" applyBorder="1"/>
    <xf numFmtId="174" fontId="25" fillId="0" borderId="15" xfId="1" applyNumberFormat="1" applyFont="1" applyFill="1" applyBorder="1"/>
    <xf numFmtId="174" fontId="25" fillId="0" borderId="17" xfId="1" applyNumberFormat="1" applyFont="1" applyFill="1" applyBorder="1"/>
    <xf numFmtId="174" fontId="25" fillId="0" borderId="31" xfId="1" applyNumberFormat="1" applyFont="1" applyFill="1" applyBorder="1"/>
    <xf numFmtId="174" fontId="25" fillId="0" borderId="14" xfId="1" applyNumberFormat="1" applyFont="1" applyFill="1" applyBorder="1"/>
    <xf numFmtId="174" fontId="25" fillId="0" borderId="12" xfId="1" applyNumberFormat="1" applyFont="1" applyFill="1" applyBorder="1"/>
    <xf numFmtId="174" fontId="25" fillId="0" borderId="25" xfId="1" applyNumberFormat="1" applyFont="1" applyFill="1" applyBorder="1"/>
    <xf numFmtId="174" fontId="25" fillId="0" borderId="24" xfId="1" applyNumberFormat="1" applyFont="1" applyFill="1" applyBorder="1"/>
    <xf numFmtId="174" fontId="25" fillId="0" borderId="33" xfId="1" applyNumberFormat="1" applyFont="1" applyFill="1" applyBorder="1"/>
    <xf numFmtId="175" fontId="23" fillId="0" borderId="8" xfId="1" applyNumberFormat="1" applyFont="1" applyFill="1" applyBorder="1"/>
    <xf numFmtId="175" fontId="23" fillId="0" borderId="7" xfId="1" applyNumberFormat="1" applyFont="1" applyFill="1" applyBorder="1"/>
    <xf numFmtId="175" fontId="23" fillId="0" borderId="22" xfId="1" applyNumberFormat="1" applyFont="1" applyFill="1" applyBorder="1"/>
    <xf numFmtId="175" fontId="25" fillId="0" borderId="15" xfId="1" applyNumberFormat="1" applyFont="1" applyFill="1" applyBorder="1"/>
    <xf numFmtId="175" fontId="25" fillId="0" borderId="17" xfId="1" applyNumberFormat="1" applyFont="1" applyFill="1" applyBorder="1"/>
    <xf numFmtId="175" fontId="25" fillId="0" borderId="31" xfId="1" applyNumberFormat="1" applyFont="1" applyFill="1" applyBorder="1"/>
    <xf numFmtId="174" fontId="25" fillId="5" borderId="14" xfId="1" applyNumberFormat="1" applyFont="1" applyFill="1" applyBorder="1"/>
    <xf numFmtId="174" fontId="25" fillId="5" borderId="12" xfId="1" applyNumberFormat="1" applyFont="1" applyFill="1" applyBorder="1"/>
    <xf numFmtId="174" fontId="25" fillId="5" borderId="19" xfId="1" applyNumberFormat="1" applyFont="1" applyFill="1" applyBorder="1"/>
    <xf numFmtId="168" fontId="36" fillId="5" borderId="14" xfId="2" applyNumberFormat="1" applyFont="1" applyFill="1" applyBorder="1"/>
    <xf numFmtId="168" fontId="36" fillId="5" borderId="12" xfId="2" applyNumberFormat="1" applyFont="1" applyFill="1" applyBorder="1"/>
    <xf numFmtId="3" fontId="25" fillId="5" borderId="12" xfId="2" applyNumberFormat="1" applyFont="1" applyFill="1" applyBorder="1"/>
    <xf numFmtId="3" fontId="25" fillId="5" borderId="13" xfId="2" applyNumberFormat="1" applyFont="1" applyFill="1" applyBorder="1"/>
    <xf numFmtId="168" fontId="25" fillId="5" borderId="14" xfId="2" applyNumberFormat="1" applyFont="1" applyFill="1" applyBorder="1"/>
    <xf numFmtId="168" fontId="25" fillId="5" borderId="12" xfId="2" applyNumberFormat="1" applyFont="1" applyFill="1" applyBorder="1"/>
    <xf numFmtId="168" fontId="25" fillId="5" borderId="12" xfId="1" applyNumberFormat="1" applyFont="1" applyFill="1" applyBorder="1"/>
    <xf numFmtId="3" fontId="25" fillId="5" borderId="12" xfId="1" applyNumberFormat="1" applyFont="1" applyFill="1" applyBorder="1"/>
    <xf numFmtId="3" fontId="25" fillId="5" borderId="13" xfId="1" applyNumberFormat="1" applyFont="1" applyFill="1" applyBorder="1"/>
    <xf numFmtId="168" fontId="26" fillId="5" borderId="12" xfId="4" applyNumberFormat="1" applyFont="1" applyFill="1" applyBorder="1" applyAlignment="1"/>
    <xf numFmtId="9" fontId="26" fillId="5" borderId="12" xfId="4" applyFont="1" applyFill="1" applyBorder="1" applyAlignment="1"/>
    <xf numFmtId="9" fontId="26" fillId="5" borderId="13" xfId="4" applyFont="1" applyFill="1" applyBorder="1" applyAlignment="1"/>
    <xf numFmtId="168" fontId="25" fillId="5" borderId="12" xfId="4" applyNumberFormat="1" applyFont="1" applyFill="1" applyBorder="1" applyAlignment="1"/>
    <xf numFmtId="175" fontId="25" fillId="5" borderId="15" xfId="1" applyNumberFormat="1" applyFont="1" applyFill="1" applyBorder="1"/>
    <xf numFmtId="175" fontId="25" fillId="5" borderId="17" xfId="1" applyNumberFormat="1" applyFont="1" applyFill="1" applyBorder="1"/>
    <xf numFmtId="175" fontId="25" fillId="5" borderId="31" xfId="1" applyNumberFormat="1" applyFont="1" applyFill="1" applyBorder="1"/>
    <xf numFmtId="3" fontId="36" fillId="5" borderId="12" xfId="2" applyNumberFormat="1" applyFont="1" applyFill="1" applyBorder="1"/>
    <xf numFmtId="171" fontId="0" fillId="0" borderId="0" xfId="1" applyNumberFormat="1" applyFont="1"/>
    <xf numFmtId="9" fontId="0" fillId="0" borderId="0" xfId="0" applyNumberFormat="1"/>
    <xf numFmtId="9" fontId="0" fillId="0" borderId="0" xfId="15" applyFont="1"/>
    <xf numFmtId="164" fontId="0" fillId="0" borderId="0" xfId="0" applyNumberFormat="1"/>
    <xf numFmtId="164" fontId="0" fillId="0" borderId="0" xfId="1" applyFont="1"/>
    <xf numFmtId="0" fontId="22" fillId="5" borderId="29" xfId="0" applyFont="1" applyFill="1" applyBorder="1" applyAlignment="1">
      <alignment horizontal="center" vertical="center"/>
    </xf>
    <xf numFmtId="3" fontId="10" fillId="0" borderId="27" xfId="0" applyNumberFormat="1" applyFont="1" applyFill="1" applyBorder="1" applyAlignment="1">
      <alignment horizontal="right" vertical="center" shrinkToFit="1"/>
    </xf>
    <xf numFmtId="3" fontId="10" fillId="0" borderId="32" xfId="0" applyNumberFormat="1" applyFont="1" applyFill="1" applyBorder="1" applyAlignment="1">
      <alignment horizontal="right" vertical="center" shrinkToFit="1"/>
    </xf>
    <xf numFmtId="3" fontId="22" fillId="0" borderId="29" xfId="0" applyNumberFormat="1" applyFont="1" applyFill="1" applyBorder="1" applyAlignment="1">
      <alignment horizontal="right" vertical="center" shrinkToFit="1"/>
    </xf>
    <xf numFmtId="3" fontId="45" fillId="0" borderId="16" xfId="0" applyNumberFormat="1" applyFont="1" applyFill="1" applyBorder="1" applyAlignment="1">
      <alignment horizontal="right" vertical="center" shrinkToFit="1"/>
    </xf>
    <xf numFmtId="3" fontId="45" fillId="0" borderId="31" xfId="0" applyNumberFormat="1" applyFont="1" applyFill="1" applyBorder="1" applyAlignment="1">
      <alignment horizontal="right" vertical="center" shrinkToFit="1"/>
    </xf>
    <xf numFmtId="3" fontId="45" fillId="0" borderId="1" xfId="0" applyNumberFormat="1" applyFont="1" applyFill="1" applyBorder="1" applyAlignment="1">
      <alignment horizontal="right" vertical="center" shrinkToFit="1"/>
    </xf>
    <xf numFmtId="3" fontId="45" fillId="0" borderId="15" xfId="0" applyNumberFormat="1" applyFont="1" applyFill="1" applyBorder="1" applyAlignment="1">
      <alignment horizontal="right" vertical="center" shrinkToFit="1"/>
    </xf>
    <xf numFmtId="3" fontId="45" fillId="0" borderId="17" xfId="0" applyNumberFormat="1" applyFont="1" applyFill="1" applyBorder="1" applyAlignment="1">
      <alignment horizontal="right" vertical="center" shrinkToFit="1"/>
    </xf>
    <xf numFmtId="3" fontId="45" fillId="0" borderId="30" xfId="0" applyNumberFormat="1" applyFont="1" applyFill="1" applyBorder="1" applyAlignment="1">
      <alignment horizontal="right" vertical="center" shrinkToFit="1"/>
    </xf>
    <xf numFmtId="0" fontId="45" fillId="0" borderId="0" xfId="0" applyFont="1"/>
    <xf numFmtId="171" fontId="22" fillId="0" borderId="8" xfId="0" applyNumberFormat="1" applyFont="1" applyFill="1" applyBorder="1" applyAlignment="1">
      <alignment horizontal="left" vertical="center"/>
    </xf>
    <xf numFmtId="10" fontId="15" fillId="0" borderId="17" xfId="6" applyNumberFormat="1" applyFont="1" applyFill="1" applyBorder="1" applyAlignment="1"/>
    <xf numFmtId="168" fontId="40" fillId="0" borderId="12" xfId="3" applyNumberFormat="1" applyFont="1" applyFill="1" applyBorder="1" applyAlignment="1"/>
    <xf numFmtId="4" fontId="42" fillId="0" borderId="5" xfId="1" applyNumberFormat="1" applyFont="1" applyBorder="1"/>
    <xf numFmtId="4" fontId="27" fillId="0" borderId="5" xfId="1" applyNumberFormat="1" applyFont="1" applyBorder="1"/>
    <xf numFmtId="168" fontId="36" fillId="0" borderId="8" xfId="2" applyNumberFormat="1" applyFont="1" applyBorder="1"/>
    <xf numFmtId="168" fontId="36" fillId="0" borderId="7" xfId="2" applyNumberFormat="1" applyFont="1" applyBorder="1"/>
    <xf numFmtId="168" fontId="41" fillId="0" borderId="7" xfId="2" applyNumberFormat="1" applyFont="1" applyBorder="1"/>
    <xf numFmtId="164" fontId="25" fillId="0" borderId="7" xfId="1" applyFont="1" applyFill="1" applyBorder="1"/>
    <xf numFmtId="164" fontId="25" fillId="0" borderId="5" xfId="1" applyFont="1" applyFill="1" applyBorder="1"/>
    <xf numFmtId="9" fontId="25" fillId="5" borderId="12" xfId="4" applyFont="1" applyFill="1" applyBorder="1" applyAlignment="1"/>
    <xf numFmtId="9" fontId="25" fillId="5" borderId="13" xfId="4" applyFont="1" applyFill="1" applyBorder="1" applyAlignment="1"/>
    <xf numFmtId="10" fontId="4" fillId="5" borderId="17" xfId="6" applyNumberFormat="1" applyFont="1" applyFill="1" applyBorder="1" applyAlignment="1">
      <alignment horizontal="right" vertical="center"/>
    </xf>
    <xf numFmtId="10" fontId="4" fillId="5" borderId="15" xfId="6" applyNumberFormat="1" applyFont="1" applyFill="1" applyBorder="1" applyAlignment="1">
      <alignment horizontal="right" vertical="center"/>
    </xf>
    <xf numFmtId="10" fontId="4" fillId="5" borderId="31" xfId="6" applyNumberFormat="1" applyFont="1" applyFill="1" applyBorder="1" applyAlignment="1">
      <alignment horizontal="right" vertical="center"/>
    </xf>
    <xf numFmtId="10" fontId="34" fillId="5" borderId="14" xfId="6" applyNumberFormat="1" applyFont="1" applyFill="1" applyBorder="1" applyAlignment="1">
      <alignment horizontal="right" vertical="center"/>
    </xf>
    <xf numFmtId="10" fontId="34" fillId="5" borderId="12" xfId="6" applyNumberFormat="1" applyFont="1" applyFill="1" applyBorder="1" applyAlignment="1">
      <alignment horizontal="right" vertical="center"/>
    </xf>
    <xf numFmtId="10" fontId="4" fillId="5" borderId="14" xfId="6" applyNumberFormat="1" applyFont="1" applyFill="1" applyBorder="1" applyAlignment="1">
      <alignment horizontal="right" vertical="center"/>
    </xf>
    <xf numFmtId="10" fontId="4" fillId="5" borderId="12" xfId="6" applyNumberFormat="1" applyFont="1" applyFill="1" applyBorder="1" applyAlignment="1">
      <alignment horizontal="right" vertical="center"/>
    </xf>
    <xf numFmtId="10" fontId="4" fillId="5" borderId="19" xfId="6" applyNumberFormat="1" applyFont="1" applyFill="1" applyBorder="1" applyAlignment="1">
      <alignment horizontal="right" vertical="center"/>
    </xf>
    <xf numFmtId="10" fontId="34" fillId="5" borderId="25" xfId="6" applyNumberFormat="1" applyFont="1" applyFill="1" applyBorder="1" applyAlignment="1">
      <alignment horizontal="right" vertical="center"/>
    </xf>
    <xf numFmtId="10" fontId="34" fillId="5" borderId="24" xfId="6" applyNumberFormat="1" applyFont="1" applyFill="1" applyBorder="1" applyAlignment="1">
      <alignment horizontal="right" vertical="center"/>
    </xf>
    <xf numFmtId="167" fontId="4" fillId="5" borderId="17" xfId="6" applyNumberFormat="1" applyFont="1" applyFill="1" applyBorder="1" applyAlignment="1">
      <alignment vertical="center"/>
    </xf>
    <xf numFmtId="167" fontId="4" fillId="5" borderId="10" xfId="6" applyNumberFormat="1" applyFont="1" applyFill="1" applyBorder="1" applyAlignment="1">
      <alignment vertical="center"/>
    </xf>
    <xf numFmtId="167" fontId="4" fillId="5" borderId="12" xfId="6" applyNumberFormat="1" applyFont="1" applyFill="1" applyBorder="1" applyAlignment="1">
      <alignment vertical="center"/>
    </xf>
    <xf numFmtId="167" fontId="4" fillId="5" borderId="13" xfId="6" applyNumberFormat="1" applyFont="1" applyFill="1" applyBorder="1" applyAlignment="1">
      <alignment vertical="center"/>
    </xf>
    <xf numFmtId="3" fontId="3" fillId="0" borderId="14" xfId="0" applyNumberFormat="1" applyFont="1" applyFill="1" applyBorder="1" applyAlignment="1"/>
    <xf numFmtId="3" fontId="3" fillId="0" borderId="12" xfId="0" applyNumberFormat="1" applyFont="1" applyFill="1" applyBorder="1" applyAlignment="1"/>
    <xf numFmtId="3" fontId="3" fillId="0" borderId="19" xfId="0" applyNumberFormat="1" applyFont="1" applyFill="1" applyBorder="1" applyAlignment="1"/>
    <xf numFmtId="3" fontId="4" fillId="0" borderId="3" xfId="7" applyNumberFormat="1" applyFont="1" applyFill="1" applyBorder="1" applyAlignment="1"/>
    <xf numFmtId="3" fontId="4" fillId="0" borderId="22" xfId="7" applyNumberFormat="1" applyFont="1" applyFill="1" applyBorder="1" applyAlignment="1"/>
    <xf numFmtId="3" fontId="6" fillId="0" borderId="0" xfId="9" applyNumberFormat="1" applyFont="1" applyFill="1"/>
    <xf numFmtId="3" fontId="4" fillId="0" borderId="0" xfId="6" applyNumberFormat="1" applyFont="1" applyFill="1" applyBorder="1" applyAlignment="1">
      <alignment horizontal="right" vertical="center"/>
    </xf>
    <xf numFmtId="3" fontId="4" fillId="8" borderId="0" xfId="5" applyNumberFormat="1" applyFont="1" applyFill="1" applyBorder="1" applyAlignment="1"/>
    <xf numFmtId="3" fontId="4" fillId="0" borderId="0" xfId="6" applyNumberFormat="1" applyFont="1" applyBorder="1" applyAlignment="1">
      <alignment vertical="center"/>
    </xf>
    <xf numFmtId="3" fontId="4" fillId="0" borderId="0" xfId="6" applyNumberFormat="1" applyFont="1" applyFill="1" applyBorder="1" applyAlignment="1"/>
    <xf numFmtId="3" fontId="4" fillId="0" borderId="0" xfId="3" applyNumberFormat="1" applyFont="1" applyBorder="1" applyAlignment="1"/>
    <xf numFmtId="3" fontId="15" fillId="0" borderId="0" xfId="3" applyNumberFormat="1" applyFont="1" applyBorder="1" applyAlignment="1"/>
    <xf numFmtId="3" fontId="4" fillId="0" borderId="10" xfId="3" applyNumberFormat="1" applyFont="1" applyFill="1" applyBorder="1" applyAlignment="1"/>
    <xf numFmtId="3" fontId="4" fillId="0" borderId="13" xfId="3" applyNumberFormat="1" applyFont="1" applyFill="1" applyBorder="1" applyAlignment="1"/>
    <xf numFmtId="3" fontId="30" fillId="0" borderId="0" xfId="3" applyNumberFormat="1" applyFont="1" applyFill="1" applyBorder="1" applyAlignment="1"/>
    <xf numFmtId="3" fontId="4" fillId="0" borderId="0" xfId="7" applyNumberFormat="1" applyFont="1" applyFill="1" applyBorder="1" applyAlignment="1"/>
    <xf numFmtId="3" fontId="15" fillId="0" borderId="0" xfId="7" applyNumberFormat="1" applyFont="1" applyFill="1" applyBorder="1" applyAlignment="1"/>
    <xf numFmtId="3" fontId="18" fillId="0" borderId="0" xfId="5" applyNumberFormat="1" applyFont="1" applyFill="1" applyBorder="1" applyAlignment="1"/>
    <xf numFmtId="3" fontId="18" fillId="0" borderId="0" xfId="3" applyNumberFormat="1" applyFont="1" applyFill="1" applyBorder="1" applyAlignment="1"/>
    <xf numFmtId="3" fontId="3" fillId="0" borderId="0" xfId="3" applyNumberFormat="1" applyFont="1" applyBorder="1" applyAlignment="1">
      <alignment vertical="center"/>
    </xf>
    <xf numFmtId="168" fontId="47" fillId="0" borderId="7" xfId="7" applyNumberFormat="1" applyFont="1" applyFill="1" applyBorder="1" applyAlignment="1"/>
    <xf numFmtId="3" fontId="4" fillId="5" borderId="17" xfId="3" applyNumberFormat="1" applyFont="1" applyFill="1" applyBorder="1" applyAlignment="1"/>
    <xf numFmtId="3" fontId="4" fillId="5" borderId="30" xfId="3" applyNumberFormat="1" applyFont="1" applyFill="1" applyBorder="1" applyAlignment="1"/>
    <xf numFmtId="3" fontId="4" fillId="5" borderId="27" xfId="3" applyNumberFormat="1" applyFont="1" applyFill="1" applyBorder="1" applyAlignment="1"/>
    <xf numFmtId="10" fontId="4" fillId="5" borderId="32" xfId="6" applyNumberFormat="1" applyFont="1" applyFill="1" applyBorder="1" applyAlignment="1">
      <alignment horizontal="right" vertical="center"/>
    </xf>
    <xf numFmtId="168" fontId="4" fillId="5" borderId="7" xfId="7" applyNumberFormat="1" applyFont="1" applyFill="1" applyBorder="1" applyAlignment="1"/>
    <xf numFmtId="168" fontId="15" fillId="5" borderId="7" xfId="7" applyNumberFormat="1" applyFont="1" applyFill="1" applyBorder="1" applyAlignment="1"/>
    <xf numFmtId="3" fontId="34" fillId="5" borderId="14" xfId="3" applyNumberFormat="1" applyFont="1" applyFill="1" applyBorder="1" applyAlignment="1"/>
    <xf numFmtId="3" fontId="34" fillId="5" borderId="12" xfId="3" applyNumberFormat="1" applyFont="1" applyFill="1" applyBorder="1" applyAlignment="1"/>
    <xf numFmtId="3" fontId="34" fillId="5" borderId="19" xfId="3" applyNumberFormat="1" applyFont="1" applyFill="1" applyBorder="1" applyAlignment="1"/>
    <xf numFmtId="3" fontId="34" fillId="5" borderId="14" xfId="0" applyNumberFormat="1" applyFont="1" applyFill="1" applyBorder="1" applyAlignment="1"/>
    <xf numFmtId="3" fontId="34" fillId="5" borderId="12" xfId="0" applyNumberFormat="1" applyFont="1" applyFill="1" applyBorder="1" applyAlignment="1"/>
    <xf numFmtId="3" fontId="34" fillId="5" borderId="19" xfId="0" applyNumberFormat="1" applyFont="1" applyFill="1" applyBorder="1" applyAlignment="1"/>
    <xf numFmtId="3" fontId="15" fillId="5" borderId="12" xfId="3" applyNumberFormat="1" applyFont="1" applyFill="1" applyBorder="1" applyAlignment="1"/>
    <xf numFmtId="3" fontId="4" fillId="5" borderId="15" xfId="3" applyNumberFormat="1" applyFont="1" applyFill="1" applyBorder="1" applyAlignment="1"/>
    <xf numFmtId="3" fontId="34" fillId="5" borderId="17" xfId="3" applyNumberFormat="1" applyFont="1" applyFill="1" applyBorder="1" applyAlignment="1"/>
    <xf numFmtId="3" fontId="34" fillId="5" borderId="31" xfId="3" applyNumberFormat="1" applyFont="1" applyFill="1" applyBorder="1" applyAlignment="1"/>
    <xf numFmtId="3" fontId="34" fillId="5" borderId="15" xfId="3" applyNumberFormat="1" applyFont="1" applyFill="1" applyBorder="1" applyAlignment="1"/>
    <xf numFmtId="3" fontId="15" fillId="5" borderId="17" xfId="3" applyNumberFormat="1" applyFont="1" applyFill="1" applyBorder="1" applyAlignment="1"/>
    <xf numFmtId="168" fontId="4" fillId="5" borderId="17" xfId="3" applyNumberFormat="1" applyFont="1" applyFill="1" applyBorder="1" applyAlignment="1"/>
    <xf numFmtId="168" fontId="4" fillId="5" borderId="10" xfId="3" applyNumberFormat="1" applyFont="1" applyFill="1" applyBorder="1" applyAlignment="1"/>
    <xf numFmtId="3" fontId="47" fillId="0" borderId="17" xfId="3" applyNumberFormat="1" applyFont="1" applyFill="1" applyBorder="1" applyAlignment="1"/>
    <xf numFmtId="3" fontId="47" fillId="0" borderId="17" xfId="0" applyNumberFormat="1" applyFont="1" applyFill="1" applyBorder="1" applyAlignment="1"/>
    <xf numFmtId="3" fontId="47" fillId="0" borderId="12" xfId="0" applyNumberFormat="1" applyFont="1" applyFill="1" applyBorder="1" applyAlignment="1"/>
    <xf numFmtId="3" fontId="47" fillId="0" borderId="14" xfId="0" applyNumberFormat="1" applyFont="1" applyFill="1" applyBorder="1" applyAlignment="1"/>
    <xf numFmtId="3" fontId="3" fillId="0" borderId="12" xfId="7" applyNumberFormat="1" applyFont="1" applyFill="1" applyBorder="1" applyAlignment="1"/>
    <xf numFmtId="0" fontId="13" fillId="0" borderId="35" xfId="9" applyFont="1" applyBorder="1"/>
    <xf numFmtId="0" fontId="6" fillId="0" borderId="35" xfId="9" applyFont="1" applyBorder="1"/>
    <xf numFmtId="164" fontId="13" fillId="0" borderId="0" xfId="1" applyFont="1"/>
    <xf numFmtId="3" fontId="3" fillId="9" borderId="8" xfId="10" applyNumberFormat="1" applyFont="1" applyFill="1" applyBorder="1" applyAlignment="1"/>
    <xf numFmtId="3" fontId="3" fillId="9" borderId="7" xfId="10" applyNumberFormat="1" applyFont="1" applyFill="1" applyBorder="1" applyAlignment="1"/>
    <xf numFmtId="3" fontId="3" fillId="9" borderId="22" xfId="10" applyNumberFormat="1" applyFont="1" applyFill="1" applyBorder="1" applyAlignment="1"/>
    <xf numFmtId="0" fontId="4" fillId="0" borderId="0" xfId="9" applyFont="1" applyAlignment="1">
      <alignment horizontal="left"/>
    </xf>
    <xf numFmtId="0" fontId="4" fillId="8" borderId="0" xfId="9" applyFont="1" applyFill="1" applyAlignment="1">
      <alignment horizontal="left"/>
    </xf>
    <xf numFmtId="0" fontId="13" fillId="0" borderId="0" xfId="9" applyFont="1" applyAlignment="1">
      <alignment horizontal="left"/>
    </xf>
    <xf numFmtId="0" fontId="4" fillId="0" borderId="0" xfId="9" applyFont="1" applyFill="1" applyAlignment="1">
      <alignment horizontal="left"/>
    </xf>
    <xf numFmtId="0" fontId="13" fillId="0" borderId="0" xfId="9" applyFont="1" applyBorder="1"/>
    <xf numFmtId="0" fontId="6" fillId="0" borderId="0" xfId="9" applyFont="1" applyBorder="1"/>
    <xf numFmtId="0" fontId="13" fillId="0" borderId="4" xfId="9" applyFont="1" applyBorder="1"/>
    <xf numFmtId="0" fontId="10" fillId="0" borderId="34" xfId="0" applyFont="1" applyFill="1" applyBorder="1" applyAlignment="1">
      <alignment horizontal="left" vertical="center"/>
    </xf>
    <xf numFmtId="0" fontId="48" fillId="0" borderId="15" xfId="0" applyFont="1" applyFill="1" applyBorder="1" applyAlignment="1">
      <alignment horizontal="left" vertical="center"/>
    </xf>
    <xf numFmtId="0" fontId="48" fillId="0" borderId="31" xfId="0" applyFont="1" applyFill="1" applyBorder="1" applyAlignment="1">
      <alignment horizontal="left" vertical="center"/>
    </xf>
    <xf numFmtId="0" fontId="48" fillId="0" borderId="14" xfId="0" applyFont="1" applyFill="1" applyBorder="1" applyAlignment="1">
      <alignment horizontal="left" vertical="center"/>
    </xf>
    <xf numFmtId="0" fontId="48" fillId="0" borderId="19" xfId="0" applyFont="1" applyFill="1" applyBorder="1" applyAlignment="1">
      <alignment horizontal="left" vertical="center"/>
    </xf>
    <xf numFmtId="3" fontId="48" fillId="0" borderId="27" xfId="0" applyNumberFormat="1" applyFont="1" applyFill="1" applyBorder="1" applyAlignment="1">
      <alignment horizontal="right" vertical="center" shrinkToFit="1"/>
    </xf>
    <xf numFmtId="3" fontId="48" fillId="0" borderId="11" xfId="0" applyNumberFormat="1" applyFont="1" applyFill="1" applyBorder="1" applyAlignment="1">
      <alignment horizontal="right" vertical="center" shrinkToFit="1"/>
    </xf>
    <xf numFmtId="3" fontId="48" fillId="0" borderId="19" xfId="0" applyNumberFormat="1" applyFont="1" applyFill="1" applyBorder="1" applyAlignment="1">
      <alignment horizontal="right" vertical="center" shrinkToFit="1"/>
    </xf>
    <xf numFmtId="3" fontId="48" fillId="0" borderId="26" xfId="0" applyNumberFormat="1" applyFont="1" applyFill="1" applyBorder="1" applyAlignment="1">
      <alignment horizontal="right" vertical="center" shrinkToFit="1"/>
    </xf>
    <xf numFmtId="3" fontId="48" fillId="0" borderId="30" xfId="0" applyNumberFormat="1" applyFont="1" applyFill="1" applyBorder="1" applyAlignment="1">
      <alignment horizontal="right" vertical="center" shrinkToFit="1"/>
    </xf>
    <xf numFmtId="3" fontId="34" fillId="5" borderId="16" xfId="3" applyNumberFormat="1" applyFont="1" applyFill="1" applyBorder="1" applyAlignment="1"/>
    <xf numFmtId="3" fontId="34" fillId="5" borderId="11" xfId="3" applyNumberFormat="1" applyFont="1" applyFill="1" applyBorder="1" applyAlignment="1"/>
    <xf numFmtId="167" fontId="4" fillId="0" borderId="34" xfId="3" applyNumberFormat="1" applyFont="1" applyFill="1" applyBorder="1" applyAlignment="1"/>
    <xf numFmtId="3" fontId="4" fillId="0" borderId="8" xfId="10" applyNumberFormat="1" applyFont="1" applyFill="1" applyBorder="1" applyAlignment="1"/>
    <xf numFmtId="3" fontId="4" fillId="10" borderId="7" xfId="10" applyNumberFormat="1" applyFont="1" applyFill="1" applyBorder="1" applyAlignment="1"/>
    <xf numFmtId="3" fontId="4" fillId="10" borderId="22" xfId="10" applyNumberFormat="1" applyFont="1" applyFill="1" applyBorder="1" applyAlignment="1"/>
    <xf numFmtId="3" fontId="4" fillId="10" borderId="8" xfId="10" applyNumberFormat="1" applyFont="1" applyFill="1" applyBorder="1" applyAlignment="1"/>
    <xf numFmtId="3" fontId="4" fillId="0" borderId="22" xfId="10" applyNumberFormat="1" applyFont="1" applyFill="1" applyBorder="1" applyAlignment="1"/>
    <xf numFmtId="168" fontId="35" fillId="0" borderId="14" xfId="3" applyNumberFormat="1" applyFont="1" applyFill="1" applyBorder="1" applyAlignment="1"/>
    <xf numFmtId="10" fontId="4" fillId="5" borderId="15" xfId="6" applyNumberFormat="1" applyFont="1" applyFill="1" applyBorder="1" applyAlignment="1"/>
    <xf numFmtId="10" fontId="4" fillId="5" borderId="17" xfId="6" applyNumberFormat="1" applyFont="1" applyFill="1" applyBorder="1" applyAlignment="1"/>
    <xf numFmtId="10" fontId="4" fillId="5" borderId="31" xfId="6" applyNumberFormat="1" applyFont="1" applyFill="1" applyBorder="1" applyAlignment="1"/>
    <xf numFmtId="169" fontId="4" fillId="5" borderId="14" xfId="6" applyNumberFormat="1" applyFont="1" applyFill="1" applyBorder="1" applyAlignment="1"/>
    <xf numFmtId="169" fontId="4" fillId="5" borderId="12" xfId="6" applyNumberFormat="1" applyFont="1" applyFill="1" applyBorder="1" applyAlignment="1"/>
    <xf numFmtId="169" fontId="4" fillId="5" borderId="19" xfId="6" applyNumberFormat="1" applyFont="1" applyFill="1" applyBorder="1" applyAlignment="1"/>
    <xf numFmtId="10" fontId="4" fillId="5" borderId="10" xfId="6" applyNumberFormat="1" applyFont="1" applyFill="1" applyBorder="1" applyAlignment="1"/>
    <xf numFmtId="169" fontId="4" fillId="5" borderId="13" xfId="6" applyNumberFormat="1" applyFont="1" applyFill="1" applyBorder="1" applyAlignment="1"/>
    <xf numFmtId="165" fontId="25" fillId="5" borderId="14" xfId="1" applyNumberFormat="1" applyFont="1" applyFill="1" applyBorder="1"/>
    <xf numFmtId="165" fontId="25" fillId="5" borderId="12" xfId="1" applyNumberFormat="1" applyFont="1" applyFill="1" applyBorder="1"/>
    <xf numFmtId="165" fontId="25" fillId="5" borderId="13" xfId="1" applyNumberFormat="1" applyFont="1" applyFill="1" applyBorder="1"/>
    <xf numFmtId="166" fontId="25" fillId="5" borderId="14" xfId="1" applyNumberFormat="1" applyFont="1" applyFill="1" applyBorder="1"/>
    <xf numFmtId="4" fontId="25" fillId="5" borderId="12" xfId="2" applyNumberFormat="1" applyFont="1" applyFill="1" applyBorder="1"/>
    <xf numFmtId="167" fontId="25" fillId="5" borderId="13" xfId="4" applyNumberFormat="1" applyFont="1" applyFill="1" applyBorder="1"/>
    <xf numFmtId="167" fontId="25" fillId="5" borderId="14" xfId="15" applyNumberFormat="1" applyFont="1" applyFill="1" applyBorder="1"/>
    <xf numFmtId="167" fontId="25" fillId="5" borderId="12" xfId="15" applyNumberFormat="1" applyFont="1" applyFill="1" applyBorder="1"/>
    <xf numFmtId="175" fontId="23" fillId="5" borderId="8" xfId="1" applyNumberFormat="1" applyFont="1" applyFill="1" applyBorder="1"/>
    <xf numFmtId="175" fontId="23" fillId="5" borderId="7" xfId="1" applyNumberFormat="1" applyFont="1" applyFill="1" applyBorder="1"/>
    <xf numFmtId="175" fontId="23" fillId="5" borderId="22" xfId="1" applyNumberFormat="1" applyFont="1" applyFill="1" applyBorder="1"/>
    <xf numFmtId="0" fontId="3" fillId="0" borderId="0" xfId="10" applyFont="1" applyAlignment="1">
      <alignment horizontal="center"/>
    </xf>
    <xf numFmtId="0" fontId="49" fillId="0" borderId="0" xfId="0" applyFont="1"/>
    <xf numFmtId="0" fontId="50" fillId="0" borderId="0" xfId="0" applyFont="1"/>
    <xf numFmtId="4" fontId="27" fillId="0" borderId="5" xfId="1" applyNumberFormat="1" applyFont="1" applyFill="1" applyBorder="1"/>
    <xf numFmtId="4" fontId="42" fillId="0" borderId="5" xfId="1" applyNumberFormat="1" applyFont="1" applyFill="1" applyBorder="1"/>
    <xf numFmtId="0" fontId="0" fillId="0" borderId="0" xfId="0" applyAlignment="1">
      <alignment vertical="top"/>
    </xf>
    <xf numFmtId="0" fontId="44" fillId="0" borderId="0" xfId="9" applyFont="1" applyFill="1"/>
    <xf numFmtId="0" fontId="13" fillId="0" borderId="0" xfId="9" applyFont="1" applyFill="1"/>
    <xf numFmtId="164" fontId="13" fillId="0" borderId="0" xfId="1" applyFont="1" applyFill="1"/>
    <xf numFmtId="0" fontId="3" fillId="0" borderId="23" xfId="10" applyFont="1" applyFill="1" applyBorder="1" applyAlignment="1">
      <alignment vertical="center"/>
    </xf>
    <xf numFmtId="0" fontId="3" fillId="0" borderId="1" xfId="10" applyFont="1" applyBorder="1" applyAlignment="1">
      <alignment horizontal="left"/>
    </xf>
    <xf numFmtId="0" fontId="3" fillId="0" borderId="26" xfId="10" applyFont="1" applyBorder="1" applyAlignment="1">
      <alignment horizontal="left"/>
    </xf>
    <xf numFmtId="0" fontId="3" fillId="0" borderId="2" xfId="10" applyFont="1" applyBorder="1" applyAlignment="1">
      <alignment horizontal="left"/>
    </xf>
    <xf numFmtId="0" fontId="3" fillId="0" borderId="1" xfId="2" applyFont="1" applyBorder="1"/>
    <xf numFmtId="0" fontId="3" fillId="0" borderId="26" xfId="2" applyFont="1" applyBorder="1"/>
    <xf numFmtId="0" fontId="3" fillId="0" borderId="2" xfId="2" applyFont="1" applyBorder="1"/>
    <xf numFmtId="0" fontId="51" fillId="0" borderId="0" xfId="0" applyFont="1" applyFill="1" applyAlignment="1">
      <alignment vertical="top"/>
    </xf>
    <xf numFmtId="0" fontId="0" fillId="0" borderId="0" xfId="0" applyFill="1" applyAlignment="1">
      <alignment vertical="top"/>
    </xf>
    <xf numFmtId="0" fontId="0" fillId="0" borderId="0" xfId="0" applyFill="1" applyAlignment="1">
      <alignment vertical="top" wrapText="1"/>
    </xf>
    <xf numFmtId="0" fontId="0" fillId="0" borderId="23" xfId="0" applyFill="1" applyBorder="1" applyAlignment="1">
      <alignment vertical="top"/>
    </xf>
    <xf numFmtId="0" fontId="0" fillId="0" borderId="23" xfId="0" applyFill="1" applyBorder="1" applyAlignment="1">
      <alignment horizontal="left" vertical="top"/>
    </xf>
    <xf numFmtId="0" fontId="0" fillId="11" borderId="3" xfId="0" applyFill="1" applyBorder="1" applyAlignment="1">
      <alignment vertical="top"/>
    </xf>
    <xf numFmtId="0" fontId="0" fillId="11" borderId="23" xfId="0" applyFill="1" applyBorder="1" applyAlignment="1">
      <alignment vertical="top"/>
    </xf>
    <xf numFmtId="0" fontId="0" fillId="11" borderId="4" xfId="0" applyFill="1" applyBorder="1" applyAlignment="1">
      <alignment vertical="top"/>
    </xf>
    <xf numFmtId="0" fontId="0" fillId="11" borderId="3" xfId="0" applyFill="1" applyBorder="1" applyAlignment="1">
      <alignment vertical="top" wrapText="1"/>
    </xf>
    <xf numFmtId="0" fontId="0" fillId="11" borderId="4" xfId="0" applyFill="1" applyBorder="1" applyAlignment="1">
      <alignment vertical="top" wrapText="1"/>
    </xf>
    <xf numFmtId="0" fontId="0" fillId="11" borderId="5" xfId="0" applyFill="1" applyBorder="1" applyAlignment="1">
      <alignment vertical="top" wrapText="1"/>
    </xf>
    <xf numFmtId="4" fontId="23" fillId="0" borderId="8" xfId="2" applyNumberFormat="1" applyFont="1" applyFill="1" applyBorder="1"/>
    <xf numFmtId="4" fontId="23" fillId="0" borderId="23" xfId="2" applyNumberFormat="1" applyFont="1" applyFill="1" applyBorder="1"/>
    <xf numFmtId="168" fontId="26" fillId="0" borderId="8" xfId="2" applyNumberFormat="1" applyFont="1" applyFill="1" applyBorder="1"/>
    <xf numFmtId="168" fontId="26" fillId="0" borderId="6" xfId="2" applyNumberFormat="1" applyFont="1" applyFill="1" applyBorder="1"/>
    <xf numFmtId="168" fontId="41" fillId="0" borderId="5" xfId="2" applyNumberFormat="1" applyFont="1" applyFill="1" applyBorder="1"/>
    <xf numFmtId="3" fontId="41" fillId="0" borderId="17" xfId="2" applyNumberFormat="1" applyFont="1" applyBorder="1"/>
    <xf numFmtId="3" fontId="41" fillId="0" borderId="12" xfId="2" applyNumberFormat="1" applyFont="1" applyBorder="1"/>
    <xf numFmtId="3" fontId="52" fillId="0" borderId="15" xfId="2" applyNumberFormat="1" applyFont="1" applyBorder="1"/>
    <xf numFmtId="3" fontId="52" fillId="0" borderId="17" xfId="2" applyNumberFormat="1" applyFont="1" applyBorder="1"/>
    <xf numFmtId="3" fontId="52" fillId="0" borderId="14" xfId="2" applyNumberFormat="1" applyFont="1" applyBorder="1"/>
    <xf numFmtId="3" fontId="52" fillId="0" borderId="12" xfId="2" applyNumberFormat="1" applyFont="1" applyBorder="1"/>
    <xf numFmtId="168" fontId="52" fillId="0" borderId="8" xfId="2" applyNumberFormat="1" applyFont="1" applyBorder="1"/>
    <xf numFmtId="168" fontId="52" fillId="0" borderId="7" xfId="2" applyNumberFormat="1" applyFont="1" applyBorder="1"/>
    <xf numFmtId="168" fontId="53" fillId="0" borderId="8" xfId="2" applyNumberFormat="1" applyFont="1" applyBorder="1"/>
    <xf numFmtId="168" fontId="53" fillId="0" borderId="7" xfId="2" applyNumberFormat="1" applyFont="1" applyBorder="1"/>
    <xf numFmtId="168" fontId="42" fillId="0" borderId="7" xfId="2" applyNumberFormat="1" applyFont="1" applyBorder="1"/>
    <xf numFmtId="3" fontId="26" fillId="0" borderId="15" xfId="2" applyNumberFormat="1" applyFont="1" applyBorder="1"/>
    <xf numFmtId="3" fontId="26" fillId="0" borderId="17" xfId="2" applyNumberFormat="1" applyFont="1" applyBorder="1"/>
    <xf numFmtId="3" fontId="26" fillId="0" borderId="14" xfId="2" applyNumberFormat="1" applyFont="1" applyBorder="1"/>
    <xf numFmtId="3" fontId="26" fillId="0" borderId="12" xfId="2" applyNumberFormat="1" applyFont="1" applyBorder="1"/>
    <xf numFmtId="168" fontId="23" fillId="5" borderId="8" xfId="2" applyNumberFormat="1" applyFont="1" applyFill="1" applyBorder="1"/>
    <xf numFmtId="168" fontId="23" fillId="5" borderId="6" xfId="2" applyNumberFormat="1" applyFont="1" applyFill="1" applyBorder="1"/>
    <xf numFmtId="168" fontId="23" fillId="5" borderId="5" xfId="2" applyNumberFormat="1" applyFont="1" applyFill="1" applyBorder="1"/>
    <xf numFmtId="168" fontId="38" fillId="0" borderId="8" xfId="2" applyNumberFormat="1" applyFont="1" applyBorder="1"/>
    <xf numFmtId="168" fontId="38" fillId="0" borderId="7" xfId="2" applyNumberFormat="1" applyFont="1" applyBorder="1"/>
    <xf numFmtId="10" fontId="4" fillId="5" borderId="16" xfId="6" applyNumberFormat="1" applyFont="1" applyFill="1" applyBorder="1" applyAlignment="1"/>
    <xf numFmtId="169" fontId="4" fillId="5" borderId="11" xfId="6" applyNumberFormat="1" applyFont="1" applyFill="1" applyBorder="1" applyAlignment="1"/>
    <xf numFmtId="168" fontId="3" fillId="0" borderId="11" xfId="3" applyNumberFormat="1" applyFont="1" applyBorder="1" applyAlignment="1"/>
    <xf numFmtId="4" fontId="3" fillId="0" borderId="11" xfId="3" applyNumberFormat="1" applyFont="1" applyBorder="1" applyAlignment="1"/>
    <xf numFmtId="10" fontId="4" fillId="0" borderId="16" xfId="6" applyNumberFormat="1" applyFont="1" applyFill="1" applyBorder="1" applyAlignment="1"/>
    <xf numFmtId="169" fontId="4" fillId="0" borderId="11" xfId="6" applyNumberFormat="1" applyFont="1" applyFill="1" applyBorder="1" applyAlignment="1"/>
    <xf numFmtId="4" fontId="23" fillId="0" borderId="5" xfId="1" applyNumberFormat="1" applyFont="1" applyFill="1" applyBorder="1"/>
    <xf numFmtId="0" fontId="0" fillId="0" borderId="23" xfId="0" applyFill="1" applyBorder="1" applyAlignment="1">
      <alignment horizontal="left" vertical="top" wrapText="1"/>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7" fillId="7" borderId="3" xfId="2" applyFont="1" applyFill="1" applyBorder="1" applyAlignment="1">
      <alignment horizontal="center" vertical="center"/>
    </xf>
    <xf numFmtId="0" fontId="7" fillId="7" borderId="4" xfId="2" applyFont="1" applyFill="1" applyBorder="1" applyAlignment="1">
      <alignment horizontal="center" vertical="center"/>
    </xf>
    <xf numFmtId="0" fontId="7" fillId="7" borderId="5" xfId="2" applyFont="1" applyFill="1" applyBorder="1" applyAlignment="1">
      <alignment horizontal="center" vertical="center"/>
    </xf>
    <xf numFmtId="0" fontId="3" fillId="0" borderId="0" xfId="3" applyFont="1" applyAlignment="1">
      <alignment horizontal="center"/>
    </xf>
    <xf numFmtId="0" fontId="23" fillId="0" borderId="0" xfId="2" applyFont="1" applyAlignment="1">
      <alignment horizontal="center"/>
    </xf>
    <xf numFmtId="0" fontId="23" fillId="2" borderId="3" xfId="2" applyFont="1" applyFill="1" applyBorder="1" applyAlignment="1">
      <alignment horizontal="center"/>
    </xf>
    <xf numFmtId="0" fontId="23" fillId="2" borderId="4" xfId="2" applyFont="1" applyFill="1" applyBorder="1" applyAlignment="1">
      <alignment horizontal="center"/>
    </xf>
    <xf numFmtId="0" fontId="23" fillId="2" borderId="5" xfId="2" applyFont="1" applyFill="1" applyBorder="1" applyAlignment="1">
      <alignment horizontal="center"/>
    </xf>
    <xf numFmtId="0" fontId="23" fillId="3" borderId="3" xfId="2" applyFont="1" applyFill="1" applyBorder="1" applyAlignment="1">
      <alignment horizontal="center" vertical="center" wrapText="1"/>
    </xf>
    <xf numFmtId="0" fontId="23" fillId="3" borderId="5" xfId="2" applyFont="1" applyFill="1" applyBorder="1" applyAlignment="1">
      <alignment horizontal="center" vertical="center" wrapText="1"/>
    </xf>
    <xf numFmtId="0" fontId="3" fillId="0" borderId="0" xfId="10" applyFont="1" applyAlignment="1">
      <alignment horizontal="center"/>
    </xf>
    <xf numFmtId="0" fontId="10" fillId="0" borderId="18" xfId="0" applyFont="1" applyFill="1" applyBorder="1" applyAlignment="1">
      <alignment horizontal="center" vertical="center"/>
    </xf>
    <xf numFmtId="0" fontId="10" fillId="0" borderId="0"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3" fontId="45" fillId="0" borderId="30" xfId="0" applyNumberFormat="1" applyFont="1" applyFill="1" applyBorder="1" applyAlignment="1">
      <alignment horizontal="center" vertical="center"/>
    </xf>
    <xf numFmtId="0" fontId="45" fillId="0" borderId="10" xfId="0" applyFont="1" applyFill="1" applyBorder="1" applyAlignment="1">
      <alignment horizontal="center" vertical="center"/>
    </xf>
    <xf numFmtId="3" fontId="45" fillId="0" borderId="27" xfId="0" applyNumberFormat="1" applyFont="1" applyFill="1" applyBorder="1" applyAlignment="1">
      <alignment horizontal="center" vertical="center"/>
    </xf>
    <xf numFmtId="0" fontId="45" fillId="0" borderId="13"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13" xfId="0" applyFont="1" applyFill="1" applyBorder="1" applyAlignment="1">
      <alignment horizontal="center" vertical="center"/>
    </xf>
    <xf numFmtId="3" fontId="46" fillId="0" borderId="3" xfId="0" applyNumberFormat="1" applyFont="1" applyFill="1" applyBorder="1" applyAlignment="1">
      <alignment horizontal="center" vertical="center"/>
    </xf>
    <xf numFmtId="0" fontId="46" fillId="0" borderId="5" xfId="0" applyFont="1" applyFill="1" applyBorder="1" applyAlignment="1">
      <alignment horizontal="center" vertical="center"/>
    </xf>
    <xf numFmtId="0" fontId="22" fillId="5" borderId="15"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30" xfId="0" applyFont="1" applyFill="1" applyBorder="1" applyAlignment="1">
      <alignment horizontal="center" vertical="center" wrapText="1"/>
    </xf>
    <xf numFmtId="0" fontId="22" fillId="5" borderId="27" xfId="0" applyFont="1" applyFill="1" applyBorder="1" applyAlignment="1">
      <alignment horizontal="center" vertical="center" wrapText="1"/>
    </xf>
    <xf numFmtId="0" fontId="22" fillId="5" borderId="23"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23" xfId="0" applyFont="1" applyFill="1" applyBorder="1" applyAlignment="1">
      <alignment horizontal="center" vertical="center"/>
    </xf>
    <xf numFmtId="0" fontId="10" fillId="5" borderId="23" xfId="0" applyFont="1" applyFill="1" applyBorder="1" applyAlignment="1">
      <alignment horizontal="center" vertical="center"/>
    </xf>
    <xf numFmtId="0" fontId="22" fillId="0" borderId="8" xfId="0" applyFont="1" applyFill="1" applyBorder="1" applyAlignment="1">
      <alignment horizontal="left" vertical="center"/>
    </xf>
    <xf numFmtId="0" fontId="22" fillId="0" borderId="29" xfId="0" applyFont="1" applyFill="1" applyBorder="1" applyAlignment="1">
      <alignment horizontal="left" vertical="center"/>
    </xf>
    <xf numFmtId="0" fontId="22" fillId="5" borderId="4"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45" fillId="0" borderId="9" xfId="0" applyFont="1" applyFill="1" applyBorder="1" applyAlignment="1">
      <alignment horizontal="center" vertical="center"/>
    </xf>
    <xf numFmtId="0" fontId="45" fillId="0" borderId="35" xfId="0" applyFont="1" applyFill="1" applyBorder="1" applyAlignment="1">
      <alignment horizontal="center" vertical="center"/>
    </xf>
    <xf numFmtId="0" fontId="48" fillId="0" borderId="18" xfId="0" applyFont="1" applyFill="1" applyBorder="1" applyAlignment="1">
      <alignment horizontal="center" vertical="center"/>
    </xf>
    <xf numFmtId="0" fontId="48" fillId="0" borderId="0" xfId="0" applyFont="1" applyFill="1" applyBorder="1" applyAlignment="1">
      <alignment horizontal="center" vertical="center"/>
    </xf>
  </cellXfs>
  <cellStyles count="20">
    <cellStyle name="Accent1 2 2" xfId="19"/>
    <cellStyle name="Comma" xfId="1" builtinId="3"/>
    <cellStyle name="Comma 9" xfId="17"/>
    <cellStyle name="Hyperlink 3" xfId="11"/>
    <cellStyle name="Normal" xfId="0" builtinId="0"/>
    <cellStyle name="Normal 10" xfId="13"/>
    <cellStyle name="Normal 15" xfId="12"/>
    <cellStyle name="Normal 16" xfId="9"/>
    <cellStyle name="Normal 2 3 2 3" xfId="18"/>
    <cellStyle name="Normal 79" xfId="16"/>
    <cellStyle name="Normal_fromFrance01" xfId="3"/>
    <cellStyle name="Normal_fromFrance01 3" xfId="7"/>
    <cellStyle name="Normal_fromFrance01 3 2" xfId="10"/>
    <cellStyle name="Normal_Workshop - Sample-Final- Determined Costs Mt" xfId="2"/>
    <cellStyle name="Percent" xfId="15" builtinId="5"/>
    <cellStyle name="Percent 13" xfId="8"/>
    <cellStyle name="Percent 2 2 2 2" xfId="14"/>
    <cellStyle name="Percent 2 4" xfId="5"/>
    <cellStyle name="Percent 5" xfId="6"/>
    <cellStyle name="Percent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22"/>
  <sheetViews>
    <sheetView tabSelected="1" topLeftCell="A10" workbookViewId="0">
      <selection activeCell="O15" sqref="O15"/>
    </sheetView>
  </sheetViews>
  <sheetFormatPr defaultRowHeight="14.5" x14ac:dyDescent="0.35"/>
  <cols>
    <col min="2" max="2" width="12.1796875" customWidth="1"/>
    <col min="3" max="3" width="13.54296875" customWidth="1"/>
    <col min="4" max="4" width="14" customWidth="1"/>
  </cols>
  <sheetData>
    <row r="2" spans="1:4" x14ac:dyDescent="0.35">
      <c r="A2" t="s">
        <v>326</v>
      </c>
    </row>
    <row r="3" spans="1:4" x14ac:dyDescent="0.35">
      <c r="A3" t="s">
        <v>327</v>
      </c>
    </row>
    <row r="5" spans="1:4" x14ac:dyDescent="0.35">
      <c r="A5" t="s">
        <v>328</v>
      </c>
    </row>
    <row r="6" spans="1:4" x14ac:dyDescent="0.35">
      <c r="A6" t="s">
        <v>329</v>
      </c>
      <c r="B6" t="s">
        <v>330</v>
      </c>
    </row>
    <row r="7" spans="1:4" x14ac:dyDescent="0.35">
      <c r="A7" s="901" t="s">
        <v>331</v>
      </c>
      <c r="B7" t="s">
        <v>332</v>
      </c>
    </row>
    <row r="8" spans="1:4" x14ac:dyDescent="0.35">
      <c r="A8" s="902" t="s">
        <v>333</v>
      </c>
      <c r="B8" t="s">
        <v>334</v>
      </c>
    </row>
    <row r="11" spans="1:4" s="905" customFormat="1" x14ac:dyDescent="0.35">
      <c r="A11" s="916" t="s">
        <v>335</v>
      </c>
      <c r="B11" s="917"/>
      <c r="C11" s="917"/>
      <c r="D11" s="917"/>
    </row>
    <row r="12" spans="1:4" s="905" customFormat="1" x14ac:dyDescent="0.35">
      <c r="A12" s="916"/>
      <c r="B12" s="917"/>
      <c r="C12" s="917"/>
      <c r="D12" s="917"/>
    </row>
    <row r="13" spans="1:4" s="917" customFormat="1" x14ac:dyDescent="0.35">
      <c r="A13" s="917" t="s">
        <v>345</v>
      </c>
    </row>
    <row r="14" spans="1:4" s="917" customFormat="1" x14ac:dyDescent="0.35">
      <c r="A14" s="917" t="s">
        <v>347</v>
      </c>
    </row>
    <row r="15" spans="1:4" s="917" customFormat="1" x14ac:dyDescent="0.35"/>
    <row r="16" spans="1:4" s="917" customFormat="1" x14ac:dyDescent="0.35">
      <c r="A16" s="917" t="s">
        <v>346</v>
      </c>
    </row>
    <row r="17" spans="1:19" s="917" customFormat="1" x14ac:dyDescent="0.35">
      <c r="A17" s="921" t="s">
        <v>348</v>
      </c>
      <c r="B17" s="922" t="s">
        <v>349</v>
      </c>
      <c r="C17" s="923" t="s">
        <v>350</v>
      </c>
      <c r="D17" s="924" t="s">
        <v>351</v>
      </c>
      <c r="E17" s="925"/>
      <c r="F17" s="925"/>
      <c r="G17" s="925"/>
      <c r="H17" s="925"/>
      <c r="I17" s="925"/>
      <c r="J17" s="925"/>
      <c r="K17" s="926"/>
    </row>
    <row r="18" spans="1:19" s="917" customFormat="1" x14ac:dyDescent="0.35">
      <c r="A18" s="919" t="s">
        <v>336</v>
      </c>
      <c r="B18" s="920">
        <v>5.2</v>
      </c>
      <c r="C18" s="919" t="s">
        <v>356</v>
      </c>
      <c r="D18" s="959" t="s">
        <v>338</v>
      </c>
      <c r="E18" s="959"/>
      <c r="F18" s="959"/>
      <c r="G18" s="959"/>
      <c r="H18" s="959"/>
      <c r="I18" s="959"/>
      <c r="J18" s="959"/>
      <c r="K18" s="959"/>
    </row>
    <row r="19" spans="1:19" s="917" customFormat="1" x14ac:dyDescent="0.35">
      <c r="A19" s="919" t="s">
        <v>352</v>
      </c>
      <c r="B19" s="919" t="s">
        <v>354</v>
      </c>
      <c r="C19" s="919" t="s">
        <v>353</v>
      </c>
      <c r="D19" s="959" t="s">
        <v>355</v>
      </c>
      <c r="E19" s="959"/>
      <c r="F19" s="959"/>
      <c r="G19" s="959"/>
      <c r="H19" s="959"/>
      <c r="I19" s="959"/>
      <c r="J19" s="959"/>
      <c r="K19" s="959"/>
    </row>
    <row r="20" spans="1:19" s="917" customFormat="1" x14ac:dyDescent="0.35">
      <c r="A20" s="919" t="s">
        <v>336</v>
      </c>
      <c r="B20" s="920">
        <v>13.9</v>
      </c>
      <c r="C20" s="919" t="s">
        <v>357</v>
      </c>
      <c r="D20" s="959" t="s">
        <v>358</v>
      </c>
      <c r="E20" s="959"/>
      <c r="F20" s="959"/>
      <c r="G20" s="959"/>
      <c r="H20" s="959"/>
      <c r="I20" s="959"/>
      <c r="J20" s="959"/>
      <c r="K20" s="959"/>
    </row>
    <row r="21" spans="1:19" s="917" customFormat="1" ht="48" customHeight="1" x14ac:dyDescent="0.35">
      <c r="A21" s="919" t="s">
        <v>336</v>
      </c>
      <c r="B21" s="920" t="s">
        <v>337</v>
      </c>
      <c r="C21" s="919" t="s">
        <v>359</v>
      </c>
      <c r="D21" s="959" t="s">
        <v>363</v>
      </c>
      <c r="E21" s="959"/>
      <c r="F21" s="959"/>
      <c r="G21" s="959"/>
      <c r="H21" s="959"/>
      <c r="I21" s="959"/>
      <c r="J21" s="959"/>
      <c r="K21" s="959"/>
      <c r="L21" s="918"/>
      <c r="M21" s="918"/>
      <c r="N21" s="918"/>
      <c r="O21" s="918"/>
      <c r="P21" s="918"/>
      <c r="Q21" s="918"/>
      <c r="R21" s="918"/>
      <c r="S21" s="918"/>
    </row>
    <row r="22" spans="1:19" s="917" customFormat="1" x14ac:dyDescent="0.35">
      <c r="A22" s="919" t="s">
        <v>360</v>
      </c>
      <c r="B22" s="920" t="s">
        <v>361</v>
      </c>
      <c r="C22" s="919" t="s">
        <v>362</v>
      </c>
      <c r="D22" s="959" t="s">
        <v>364</v>
      </c>
      <c r="E22" s="959"/>
      <c r="F22" s="959"/>
      <c r="G22" s="959"/>
      <c r="H22" s="959"/>
      <c r="I22" s="959"/>
      <c r="J22" s="959"/>
      <c r="K22" s="959"/>
    </row>
  </sheetData>
  <mergeCells count="5">
    <mergeCell ref="D22:K22"/>
    <mergeCell ref="D18:K18"/>
    <mergeCell ref="D19:K19"/>
    <mergeCell ref="D20:K20"/>
    <mergeCell ref="D21:K21"/>
  </mergeCells>
  <pageMargins left="0.7" right="0.7" top="0.75" bottom="0.75" header="0.3" footer="0.3"/>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W178"/>
  <sheetViews>
    <sheetView showGridLines="0" topLeftCell="A154" zoomScaleNormal="100" workbookViewId="0">
      <selection activeCell="F177" sqref="F177"/>
    </sheetView>
  </sheetViews>
  <sheetFormatPr defaultColWidth="12.54296875" defaultRowHeight="12" customHeight="1" x14ac:dyDescent="0.35"/>
  <cols>
    <col min="1" max="1" width="12.54296875" style="855" customWidth="1"/>
    <col min="2" max="2" width="2.1796875" style="176" customWidth="1"/>
    <col min="3" max="3" width="52.54296875" style="176" customWidth="1"/>
    <col min="4" max="4" width="7.7265625" style="176" customWidth="1"/>
    <col min="5" max="5" width="10" style="176" customWidth="1"/>
    <col min="6" max="6" width="10" style="147" customWidth="1"/>
    <col min="7" max="9" width="10" style="176" customWidth="1"/>
    <col min="10" max="10" width="10.7265625" style="176" customWidth="1"/>
    <col min="11" max="11" width="3.453125" style="176" customWidth="1"/>
    <col min="12" max="12" width="13.54296875" style="176" customWidth="1"/>
    <col min="13" max="13" width="7.7265625" style="176" customWidth="1"/>
    <col min="14" max="14" width="8.453125" style="176" bestFit="1" customWidth="1"/>
    <col min="15" max="15" width="7.7265625" style="176" customWidth="1"/>
    <col min="16" max="16" width="16.453125" style="176" customWidth="1"/>
    <col min="17" max="24" width="7.7265625" style="176" customWidth="1"/>
    <col min="25" max="16384" width="12.54296875" style="176"/>
  </cols>
  <sheetData>
    <row r="1" spans="1:23" ht="12" customHeight="1" x14ac:dyDescent="0.35">
      <c r="C1" s="972" t="s">
        <v>45</v>
      </c>
      <c r="D1" s="972"/>
      <c r="E1" s="972"/>
      <c r="F1" s="972"/>
      <c r="G1" s="972"/>
      <c r="H1" s="972"/>
      <c r="I1" s="972"/>
      <c r="J1" s="972"/>
      <c r="K1" s="177"/>
      <c r="L1" s="177"/>
      <c r="M1" s="177"/>
      <c r="N1" s="177"/>
      <c r="O1" s="177"/>
      <c r="P1" s="177"/>
      <c r="Q1" s="177"/>
      <c r="R1" s="177"/>
      <c r="S1" s="177"/>
      <c r="T1" s="177"/>
      <c r="U1" s="177"/>
      <c r="V1" s="177"/>
      <c r="W1" s="177"/>
    </row>
    <row r="2" spans="1:23" ht="12" customHeight="1" x14ac:dyDescent="0.35">
      <c r="C2" s="602"/>
      <c r="D2" s="602"/>
      <c r="E2" s="602"/>
      <c r="G2" s="602"/>
      <c r="H2" s="602"/>
      <c r="I2" s="602"/>
      <c r="J2" s="602"/>
      <c r="K2" s="602"/>
    </row>
    <row r="3" spans="1:23" ht="12" customHeight="1" x14ac:dyDescent="0.35">
      <c r="C3" s="910" t="str">
        <f>'T1'!A3</f>
        <v>Charging zone name</v>
      </c>
      <c r="D3" s="900"/>
      <c r="E3" s="900"/>
      <c r="G3" s="900"/>
      <c r="H3" s="900"/>
      <c r="I3" s="900"/>
      <c r="J3" s="900"/>
      <c r="K3" s="900"/>
    </row>
    <row r="4" spans="1:23" ht="12" customHeight="1" x14ac:dyDescent="0.35">
      <c r="C4" s="911" t="str">
        <f>'T1'!A4</f>
        <v>Currency</v>
      </c>
      <c r="D4" s="900"/>
      <c r="E4" s="900"/>
      <c r="G4" s="900"/>
      <c r="H4" s="900"/>
      <c r="I4" s="900"/>
      <c r="J4" s="900"/>
      <c r="K4" s="900"/>
    </row>
    <row r="5" spans="1:23" ht="12" customHeight="1" x14ac:dyDescent="0.35">
      <c r="C5" s="912" t="str">
        <f>'T1'!A5</f>
        <v>Entity name</v>
      </c>
      <c r="D5" s="900"/>
      <c r="E5" s="178"/>
      <c r="G5" s="179"/>
      <c r="H5" s="900"/>
      <c r="I5" s="900"/>
      <c r="J5" s="900"/>
      <c r="K5" s="900"/>
    </row>
    <row r="6" spans="1:23" ht="12" customHeight="1" x14ac:dyDescent="0.35">
      <c r="C6" s="180"/>
      <c r="D6" s="180"/>
      <c r="E6" s="180"/>
      <c r="F6" s="180"/>
      <c r="G6" s="180"/>
      <c r="H6" s="180"/>
      <c r="I6" s="180"/>
      <c r="J6" s="180"/>
      <c r="K6" s="180"/>
    </row>
    <row r="7" spans="1:23" ht="12" customHeight="1" x14ac:dyDescent="0.35">
      <c r="A7" s="855" t="s">
        <v>315</v>
      </c>
      <c r="C7" s="181" t="s">
        <v>57</v>
      </c>
      <c r="D7" s="6" t="s">
        <v>31</v>
      </c>
      <c r="E7" s="182">
        <v>2020</v>
      </c>
      <c r="F7" s="183">
        <v>2021</v>
      </c>
      <c r="G7" s="183">
        <v>2022</v>
      </c>
      <c r="H7" s="183">
        <v>2023</v>
      </c>
      <c r="I7" s="365">
        <v>2024</v>
      </c>
      <c r="J7" s="181" t="s">
        <v>44</v>
      </c>
      <c r="K7" s="602"/>
    </row>
    <row r="8" spans="1:23" ht="11" customHeight="1" x14ac:dyDescent="0.35">
      <c r="B8" s="725"/>
      <c r="C8" s="861"/>
      <c r="D8" s="861"/>
      <c r="E8" s="861"/>
      <c r="F8" s="861"/>
      <c r="G8" s="861"/>
      <c r="H8" s="861"/>
      <c r="I8" s="861"/>
      <c r="J8" s="861"/>
      <c r="K8" s="602"/>
    </row>
    <row r="9" spans="1:23" ht="12" customHeight="1" x14ac:dyDescent="0.35">
      <c r="A9" s="856">
        <v>2018</v>
      </c>
      <c r="B9" s="725"/>
      <c r="C9" s="184" t="s">
        <v>249</v>
      </c>
      <c r="D9" s="220">
        <f>'T3 ANSP'!D9+'T3 MET'!D9+'T3 NSA'!D9</f>
        <v>-51147.380010118708</v>
      </c>
      <c r="E9" s="520">
        <f>'T3 ANSP'!E9+'T3 MET'!E9+'T3 NSA'!E9</f>
        <v>-51147.380010118708</v>
      </c>
      <c r="F9" s="355">
        <f>'T3 ANSP'!F9+'T3 MET'!F9+'T3 NSA'!F9</f>
        <v>0</v>
      </c>
      <c r="G9" s="357">
        <f>'T3 ANSP'!G9+'T3 MET'!G9+'T3 NSA'!G9</f>
        <v>0</v>
      </c>
      <c r="H9" s="357">
        <f>'T3 ANSP'!H9+'T3 MET'!H9+'T3 NSA'!H9</f>
        <v>0</v>
      </c>
      <c r="I9" s="717">
        <f>'T3 ANSP'!I9+'T3 MET'!I9+'T3 NSA'!I9</f>
        <v>0</v>
      </c>
      <c r="J9" s="185">
        <f>'T3 ANSP'!J9+'T3 MET'!J9+'T3 NSA'!J9</f>
        <v>0</v>
      </c>
      <c r="L9" s="851"/>
    </row>
    <row r="10" spans="1:23" ht="12" customHeight="1" x14ac:dyDescent="0.35">
      <c r="A10" s="856">
        <v>2019</v>
      </c>
      <c r="B10" s="725"/>
      <c r="C10" s="186" t="s">
        <v>250</v>
      </c>
      <c r="D10" s="219">
        <f>'T3 ANSP'!D10+'T3 MET'!D10+'T3 NSA'!D10</f>
        <v>-61123.386088450832</v>
      </c>
      <c r="E10" s="358">
        <f>'T3 ANSP'!E10+'T3 MET'!E10+'T3 NSA'!E10</f>
        <v>0</v>
      </c>
      <c r="F10" s="367">
        <f>'T3 ANSP'!F10+'T3 MET'!F10+'T3 NSA'!F10</f>
        <v>-61123.386088450832</v>
      </c>
      <c r="G10" s="360">
        <f>'T3 ANSP'!G10+'T3 MET'!G10+'T3 NSA'!G10</f>
        <v>0</v>
      </c>
      <c r="H10" s="360">
        <f>'T3 ANSP'!H10+'T3 MET'!H10+'T3 NSA'!H10</f>
        <v>0</v>
      </c>
      <c r="I10" s="362">
        <f>'T3 ANSP'!I10+'T3 MET'!I10+'T3 NSA'!I10</f>
        <v>0</v>
      </c>
      <c r="J10" s="188">
        <f>'T3 ANSP'!J10+'T3 MET'!J10+'T3 NSA'!J10</f>
        <v>0</v>
      </c>
      <c r="L10" s="851"/>
    </row>
    <row r="11" spans="1:23" ht="12" customHeight="1" x14ac:dyDescent="0.35">
      <c r="A11" s="856" t="s">
        <v>306</v>
      </c>
      <c r="B11" s="725"/>
      <c r="C11" s="609" t="s">
        <v>286</v>
      </c>
      <c r="D11" s="194">
        <f>'T3 ANSP'!D11+'T3 MET'!D11+'T3 NSA'!D11</f>
        <v>-112270.76609856954</v>
      </c>
      <c r="E11" s="875">
        <f>'T3 ANSP'!E11+'T3 MET'!E11+'T3 NSA'!E11</f>
        <v>-51147.380010118708</v>
      </c>
      <c r="F11" s="634">
        <f>'T3 ANSP'!F11+'T3 MET'!F11+'T3 NSA'!F11</f>
        <v>-61123.386088450832</v>
      </c>
      <c r="G11" s="876">
        <f>'T3 ANSP'!G11+'T3 MET'!G11+'T3 NSA'!G11</f>
        <v>0</v>
      </c>
      <c r="H11" s="876">
        <f>'T3 ANSP'!H11+'T3 MET'!H11+'T3 NSA'!H11</f>
        <v>0</v>
      </c>
      <c r="I11" s="877">
        <f>'T3 ANSP'!I11+'T3 MET'!I11+'T3 NSA'!I11</f>
        <v>0</v>
      </c>
      <c r="J11" s="636">
        <f>'T3 ANSP'!J11+'T3 MET'!J11+'T3 NSA'!J11</f>
        <v>0</v>
      </c>
      <c r="L11" s="851"/>
    </row>
    <row r="12" spans="1:23" ht="12" customHeight="1" x14ac:dyDescent="0.35">
      <c r="A12" s="856">
        <v>2020</v>
      </c>
      <c r="B12" s="725"/>
      <c r="C12" s="184" t="s">
        <v>169</v>
      </c>
      <c r="D12" s="220">
        <f>'T3 ANSP'!D12+'T3 MET'!D12+'T3 NSA'!D12</f>
        <v>0</v>
      </c>
      <c r="E12" s="354">
        <f>'T3 ANSP'!E12+'T3 MET'!E12+'T3 NSA'!E12</f>
        <v>0</v>
      </c>
      <c r="F12" s="355">
        <f>'T3 ANSP'!F12+'T3 MET'!F12+'T3 NSA'!F12</f>
        <v>0</v>
      </c>
      <c r="G12" s="356">
        <f>'T3 ANSP'!G12+'T3 MET'!G12+'T3 NSA'!G12</f>
        <v>0</v>
      </c>
      <c r="H12" s="357">
        <f>'T3 ANSP'!H12+'T3 MET'!H12+'T3 NSA'!H12</f>
        <v>0</v>
      </c>
      <c r="I12" s="717">
        <f>'T3 ANSP'!I12+'T3 MET'!I12+'T3 NSA'!I12</f>
        <v>0</v>
      </c>
      <c r="J12" s="185">
        <f>'T3 ANSP'!J12+'T3 MET'!J12+'T3 NSA'!J12</f>
        <v>0</v>
      </c>
      <c r="L12" s="851"/>
    </row>
    <row r="13" spans="1:23" ht="12" customHeight="1" x14ac:dyDescent="0.35">
      <c r="A13" s="856">
        <v>2021</v>
      </c>
      <c r="B13" s="725"/>
      <c r="C13" s="186" t="s">
        <v>173</v>
      </c>
      <c r="D13" s="219">
        <f>'T3 ANSP'!D13+'T3 MET'!D13+'T3 NSA'!D13</f>
        <v>-8823.5294117645753</v>
      </c>
      <c r="E13" s="358">
        <f>'T3 ANSP'!E13+'T3 MET'!E13+'T3 NSA'!E13</f>
        <v>0</v>
      </c>
      <c r="F13" s="359">
        <f>'T3 ANSP'!F13+'T3 MET'!F13+'T3 NSA'!F13</f>
        <v>0</v>
      </c>
      <c r="G13" s="360">
        <f>'T3 ANSP'!G13+'T3 MET'!G13+'T3 NSA'!G13</f>
        <v>0</v>
      </c>
      <c r="H13" s="361">
        <f>'T3 ANSP'!H13+'T3 MET'!H13+'T3 NSA'!H13</f>
        <v>-8823.5294117645753</v>
      </c>
      <c r="I13" s="362">
        <f>'T3 ANSP'!I13+'T3 MET'!I13+'T3 NSA'!I13</f>
        <v>0</v>
      </c>
      <c r="J13" s="188">
        <f>'T3 ANSP'!J13+'T3 MET'!J13+'T3 NSA'!J13</f>
        <v>0</v>
      </c>
      <c r="L13" s="851"/>
    </row>
    <row r="14" spans="1:23" ht="12" customHeight="1" x14ac:dyDescent="0.35">
      <c r="A14" s="856">
        <v>2022</v>
      </c>
      <c r="B14" s="725"/>
      <c r="C14" s="186" t="s">
        <v>172</v>
      </c>
      <c r="D14" s="219">
        <f>'T3 ANSP'!D14+'T3 MET'!D14+'T3 NSA'!D14</f>
        <v>-17560.553633217904</v>
      </c>
      <c r="E14" s="358">
        <f>'T3 ANSP'!E14+'T3 MET'!E14+'T3 NSA'!E14</f>
        <v>0</v>
      </c>
      <c r="F14" s="359">
        <f>'T3 ANSP'!F14+'T3 MET'!F14+'T3 NSA'!F14</f>
        <v>0</v>
      </c>
      <c r="G14" s="360">
        <f>'T3 ANSP'!G14+'T3 MET'!G14+'T3 NSA'!G14</f>
        <v>0</v>
      </c>
      <c r="H14" s="360">
        <f>'T3 ANSP'!H14+'T3 MET'!H14+'T3 NSA'!H14</f>
        <v>0</v>
      </c>
      <c r="I14" s="525">
        <f>'T3 ANSP'!I14+'T3 MET'!I14+'T3 NSA'!I14</f>
        <v>-17560.553633217904</v>
      </c>
      <c r="J14" s="188">
        <f>'T3 ANSP'!J14+'T3 MET'!J14+'T3 NSA'!J14</f>
        <v>0</v>
      </c>
      <c r="L14" s="851"/>
    </row>
    <row r="15" spans="1:23" ht="12" customHeight="1" x14ac:dyDescent="0.35">
      <c r="A15" s="856">
        <v>2023</v>
      </c>
      <c r="B15" s="725"/>
      <c r="C15" s="186" t="s">
        <v>171</v>
      </c>
      <c r="D15" s="219">
        <f>'T3 ANSP'!D15+'T3 MET'!D15+'T3 NSA'!D15</f>
        <v>0</v>
      </c>
      <c r="E15" s="358">
        <f>'T3 ANSP'!E15+'T3 MET'!E15+'T3 NSA'!E15</f>
        <v>0</v>
      </c>
      <c r="F15" s="359">
        <f>'T3 ANSP'!F15+'T3 MET'!F15+'T3 NSA'!F15</f>
        <v>0</v>
      </c>
      <c r="G15" s="360">
        <f>'T3 ANSP'!G15+'T3 MET'!G15+'T3 NSA'!G15</f>
        <v>0</v>
      </c>
      <c r="H15" s="360">
        <f>'T3 ANSP'!H15+'T3 MET'!H15+'T3 NSA'!H15</f>
        <v>0</v>
      </c>
      <c r="I15" s="362">
        <f>'T3 ANSP'!I15+'T3 MET'!I15+'T3 NSA'!I15</f>
        <v>0</v>
      </c>
      <c r="J15" s="187">
        <f>'T3 ANSP'!J15+'T3 MET'!J15+'T3 NSA'!J15</f>
        <v>0</v>
      </c>
      <c r="L15" s="851"/>
    </row>
    <row r="16" spans="1:23" ht="12" customHeight="1" x14ac:dyDescent="0.35">
      <c r="A16" s="856">
        <v>2024</v>
      </c>
      <c r="B16" s="725"/>
      <c r="C16" s="191" t="s">
        <v>170</v>
      </c>
      <c r="D16" s="219">
        <f>'T3 ANSP'!D16+'T3 MET'!D16+'T3 NSA'!D16</f>
        <v>0</v>
      </c>
      <c r="E16" s="363">
        <f>'T3 ANSP'!E16+'T3 MET'!E16+'T3 NSA'!E16</f>
        <v>0</v>
      </c>
      <c r="F16" s="364">
        <f>'T3 ANSP'!F16+'T3 MET'!F16+'T3 NSA'!F16</f>
        <v>0</v>
      </c>
      <c r="G16" s="364">
        <f>'T3 ANSP'!G16+'T3 MET'!G16+'T3 NSA'!G16</f>
        <v>0</v>
      </c>
      <c r="H16" s="364">
        <f>'T3 ANSP'!H16+'T3 MET'!H16+'T3 NSA'!H16</f>
        <v>0</v>
      </c>
      <c r="I16" s="719">
        <f>'T3 ANSP'!I16+'T3 MET'!I16+'T3 NSA'!I16</f>
        <v>0</v>
      </c>
      <c r="J16" s="192">
        <f>'T3 ANSP'!J16+'T3 MET'!J16+'T3 NSA'!J16</f>
        <v>0</v>
      </c>
      <c r="L16" s="851"/>
    </row>
    <row r="17" spans="1:12" ht="12" customHeight="1" x14ac:dyDescent="0.35">
      <c r="A17" s="855" t="s">
        <v>116</v>
      </c>
      <c r="B17" s="725"/>
      <c r="C17" s="193" t="s">
        <v>287</v>
      </c>
      <c r="D17" s="523">
        <f>'T3 ANSP'!D17+'T3 MET'!D17+'T3 NSA'!D17</f>
        <v>-138654.84914355201</v>
      </c>
      <c r="E17" s="549">
        <f>'T3 ANSP'!E17+'T3 MET'!E17+'T3 NSA'!E17</f>
        <v>-51147.380010118708</v>
      </c>
      <c r="F17" s="521">
        <f>'T3 ANSP'!F17+'T3 MET'!F17+'T3 NSA'!F17</f>
        <v>-61123.386088450832</v>
      </c>
      <c r="G17" s="521">
        <f>'T3 ANSP'!G17+'T3 MET'!G17+'T3 NSA'!G17</f>
        <v>0</v>
      </c>
      <c r="H17" s="521">
        <f>'T3 ANSP'!H17+'T3 MET'!H17+'T3 NSA'!H17</f>
        <v>-8823.5294117645753</v>
      </c>
      <c r="I17" s="650">
        <f>'T3 ANSP'!I17+'T3 MET'!I17+'T3 NSA'!I17</f>
        <v>-17560.553633217904</v>
      </c>
      <c r="J17" s="523">
        <f>'T3 ANSP'!J17+'T3 MET'!J17+'T3 NSA'!J17</f>
        <v>0</v>
      </c>
      <c r="L17" s="851"/>
    </row>
    <row r="18" spans="1:12" ht="4.1500000000000004" customHeight="1" x14ac:dyDescent="0.35">
      <c r="A18" s="857"/>
      <c r="B18" s="725"/>
      <c r="D18" s="528"/>
      <c r="E18" s="528"/>
      <c r="F18" s="528"/>
      <c r="G18" s="528"/>
      <c r="H18" s="528"/>
      <c r="I18" s="528"/>
      <c r="J18" s="528"/>
      <c r="L18" s="851"/>
    </row>
    <row r="19" spans="1:12" ht="12.5" customHeight="1" x14ac:dyDescent="0.35">
      <c r="A19" s="855">
        <v>2017</v>
      </c>
      <c r="B19" s="725"/>
      <c r="C19" s="606" t="s">
        <v>267</v>
      </c>
      <c r="D19" s="548">
        <f>'T3 ANSP'!D19+'T3 MET'!D19+'T3 NSA'!D19</f>
        <v>0</v>
      </c>
      <c r="E19" s="368">
        <f>'T3 ANSP'!E19+'T3 MET'!E19+'T3 NSA'!E19</f>
        <v>0</v>
      </c>
      <c r="F19" s="356">
        <f>'T3 ANSP'!F19+'T3 MET'!F19+'T3 NSA'!F19</f>
        <v>0</v>
      </c>
      <c r="G19" s="356">
        <f>'T3 ANSP'!G19+'T3 MET'!G19+'T3 NSA'!G19</f>
        <v>0</v>
      </c>
      <c r="H19" s="356">
        <f>'T3 ANSP'!H19+'T3 MET'!H19+'T3 NSA'!H19</f>
        <v>0</v>
      </c>
      <c r="I19" s="709">
        <f>'T3 ANSP'!I19+'T3 MET'!I19+'T3 NSA'!I19</f>
        <v>0</v>
      </c>
      <c r="J19" s="220">
        <f>'T3 ANSP'!J19+'T3 MET'!J19+'T3 NSA'!J19</f>
        <v>0</v>
      </c>
      <c r="L19" s="851"/>
    </row>
    <row r="20" spans="1:12" ht="12" customHeight="1" x14ac:dyDescent="0.35">
      <c r="A20" s="855">
        <v>2018</v>
      </c>
      <c r="B20" s="725"/>
      <c r="C20" s="607" t="s">
        <v>251</v>
      </c>
      <c r="D20" s="722">
        <f>'T3 ANSP'!D20+'T3 MET'!D20+'T3 NSA'!D20</f>
        <v>-104840.0392563629</v>
      </c>
      <c r="E20" s="524">
        <f>'T3 ANSP'!E20+'T3 MET'!E20+'T3 NSA'!E20</f>
        <v>-104840.0392563629</v>
      </c>
      <c r="F20" s="361">
        <f>'T3 ANSP'!F20+'T3 MET'!F20+'T3 NSA'!F20</f>
        <v>0</v>
      </c>
      <c r="G20" s="361">
        <f>'T3 ANSP'!G20+'T3 MET'!G20+'T3 NSA'!G20</f>
        <v>0</v>
      </c>
      <c r="H20" s="361">
        <f>'T3 ANSP'!H20+'T3 MET'!H20+'T3 NSA'!H20</f>
        <v>0</v>
      </c>
      <c r="I20" s="525">
        <f>'T3 ANSP'!I20+'T3 MET'!I20+'T3 NSA'!I20</f>
        <v>0</v>
      </c>
      <c r="J20" s="219">
        <f>'T3 ANSP'!J20+'T3 MET'!J20+'T3 NSA'!J20</f>
        <v>0</v>
      </c>
      <c r="L20" s="851"/>
    </row>
    <row r="21" spans="1:12" ht="12" customHeight="1" x14ac:dyDescent="0.35">
      <c r="A21" s="855">
        <v>2019</v>
      </c>
      <c r="B21" s="725"/>
      <c r="C21" s="607" t="s">
        <v>252</v>
      </c>
      <c r="D21" s="715">
        <f>'T3 ANSP'!D21+'T3 MET'!D21+'T3 NSA'!D21</f>
        <v>-78171.985525564814</v>
      </c>
      <c r="E21" s="358">
        <f>'T3 ANSP'!E21+'T3 MET'!E21+'T3 NSA'!E21</f>
        <v>0</v>
      </c>
      <c r="F21" s="361">
        <f>'T3 ANSP'!F21+'T3 MET'!F21+'T3 NSA'!F21</f>
        <v>-78171.985525564814</v>
      </c>
      <c r="G21" s="361">
        <f>'T3 ANSP'!G21+'T3 MET'!G21+'T3 NSA'!G21</f>
        <v>0</v>
      </c>
      <c r="H21" s="361">
        <f>'T3 ANSP'!H21+'T3 MET'!H21+'T3 NSA'!H21</f>
        <v>0</v>
      </c>
      <c r="I21" s="525">
        <f>'T3 ANSP'!I21+'T3 MET'!I21+'T3 NSA'!I21</f>
        <v>0</v>
      </c>
      <c r="J21" s="219">
        <f>'T3 ANSP'!J21+'T3 MET'!J21+'T3 NSA'!J21</f>
        <v>0</v>
      </c>
      <c r="L21" s="851"/>
    </row>
    <row r="22" spans="1:12" ht="12" customHeight="1" x14ac:dyDescent="0.35">
      <c r="A22" s="856" t="s">
        <v>306</v>
      </c>
      <c r="B22" s="725"/>
      <c r="C22" s="609" t="s">
        <v>289</v>
      </c>
      <c r="D22" s="194">
        <f>'T3 ANSP'!D22+'T3 MET'!D22+'T3 NSA'!D22</f>
        <v>-183012.0247819277</v>
      </c>
      <c r="E22" s="875">
        <f>'T3 ANSP'!E22+'T3 MET'!E22+'T3 NSA'!E22</f>
        <v>-104840.0392563629</v>
      </c>
      <c r="F22" s="634">
        <f>'T3 ANSP'!F22+'T3 MET'!F22+'T3 NSA'!F22</f>
        <v>-78171.985525564814</v>
      </c>
      <c r="G22" s="634">
        <f>'T3 ANSP'!G22+'T3 MET'!G22+'T3 NSA'!G22</f>
        <v>0</v>
      </c>
      <c r="H22" s="634">
        <f>'T3 ANSP'!H22+'T3 MET'!H22+'T3 NSA'!H22</f>
        <v>0</v>
      </c>
      <c r="I22" s="879">
        <f>'T3 ANSP'!I22+'T3 MET'!I22+'T3 NSA'!I22</f>
        <v>0</v>
      </c>
      <c r="J22" s="194">
        <f>'T3 ANSP'!J22+'T3 MET'!J22+'T3 NSA'!J22</f>
        <v>0</v>
      </c>
      <c r="L22" s="851"/>
    </row>
    <row r="23" spans="1:12" ht="12" customHeight="1" x14ac:dyDescent="0.35">
      <c r="A23" s="855">
        <v>2020</v>
      </c>
      <c r="B23" s="725"/>
      <c r="C23" s="186" t="s">
        <v>174</v>
      </c>
      <c r="D23" s="220">
        <f>'T3 ANSP'!D23+'T3 MET'!D23+'T3 NSA'!D23</f>
        <v>-2931.9117996936661</v>
      </c>
      <c r="E23" s="354">
        <f>'T3 ANSP'!E23+'T3 MET'!E23+'T3 NSA'!E23</f>
        <v>0</v>
      </c>
      <c r="F23" s="355">
        <f>'T3 ANSP'!F23+'T3 MET'!F23+'T3 NSA'!F23</f>
        <v>0</v>
      </c>
      <c r="G23" s="356">
        <f>'T3 ANSP'!G23+'T3 MET'!G23+'T3 NSA'!G23</f>
        <v>-2931.9117996936661</v>
      </c>
      <c r="H23" s="357">
        <f>'T3 ANSP'!H23+'T3 MET'!H23+'T3 NSA'!H23</f>
        <v>0</v>
      </c>
      <c r="I23" s="717">
        <f>'T3 ANSP'!I23+'T3 MET'!I23+'T3 NSA'!I23</f>
        <v>0</v>
      </c>
      <c r="J23" s="185">
        <f>'T3 ANSP'!J23+'T3 MET'!J23+'T3 NSA'!J23</f>
        <v>0</v>
      </c>
      <c r="L23" s="851"/>
    </row>
    <row r="24" spans="1:12" ht="12" customHeight="1" x14ac:dyDescent="0.35">
      <c r="A24" s="855">
        <v>2021</v>
      </c>
      <c r="B24" s="725"/>
      <c r="C24" s="186" t="s">
        <v>175</v>
      </c>
      <c r="D24" s="219">
        <f>'T3 ANSP'!D24+'T3 MET'!D24+'T3 NSA'!D24</f>
        <v>-18160.857638576123</v>
      </c>
      <c r="E24" s="358">
        <f>'T3 ANSP'!E24+'T3 MET'!E24+'T3 NSA'!E24</f>
        <v>0</v>
      </c>
      <c r="F24" s="359">
        <f>'T3 ANSP'!F24+'T3 MET'!F24+'T3 NSA'!F24</f>
        <v>0</v>
      </c>
      <c r="G24" s="360">
        <f>'T3 ANSP'!G24+'T3 MET'!G24+'T3 NSA'!G24</f>
        <v>0</v>
      </c>
      <c r="H24" s="361">
        <f>'T3 ANSP'!H24+'T3 MET'!H24+'T3 NSA'!H24</f>
        <v>-18160.857638576123</v>
      </c>
      <c r="I24" s="362">
        <f>'T3 ANSP'!I24+'T3 MET'!I24+'T3 NSA'!I24</f>
        <v>0</v>
      </c>
      <c r="J24" s="188">
        <f>'T3 ANSP'!J24+'T3 MET'!J24+'T3 NSA'!J24</f>
        <v>0</v>
      </c>
      <c r="L24" s="851"/>
    </row>
    <row r="25" spans="1:12" ht="12" customHeight="1" x14ac:dyDescent="0.35">
      <c r="A25" s="855">
        <v>2022</v>
      </c>
      <c r="B25" s="725"/>
      <c r="C25" s="186" t="s">
        <v>178</v>
      </c>
      <c r="D25" s="219">
        <f>'T3 ANSP'!D25+'T3 MET'!D25+'T3 NSA'!D25</f>
        <v>-32516.952886391304</v>
      </c>
      <c r="E25" s="358">
        <f>'T3 ANSP'!E25+'T3 MET'!E25+'T3 NSA'!E25</f>
        <v>0</v>
      </c>
      <c r="F25" s="359">
        <f>'T3 ANSP'!F25+'T3 MET'!F25+'T3 NSA'!F25</f>
        <v>0</v>
      </c>
      <c r="G25" s="360">
        <f>'T3 ANSP'!G25+'T3 MET'!G25+'T3 NSA'!G25</f>
        <v>0</v>
      </c>
      <c r="H25" s="360">
        <f>'T3 ANSP'!H25+'T3 MET'!H25+'T3 NSA'!H25</f>
        <v>0</v>
      </c>
      <c r="I25" s="525">
        <f>'T3 ANSP'!I25+'T3 MET'!I25+'T3 NSA'!I25</f>
        <v>-32516.952886391304</v>
      </c>
      <c r="J25" s="188">
        <f>'T3 ANSP'!J25+'T3 MET'!J25+'T3 NSA'!J25</f>
        <v>0</v>
      </c>
      <c r="L25" s="851"/>
    </row>
    <row r="26" spans="1:12" ht="12" customHeight="1" x14ac:dyDescent="0.35">
      <c r="A26" s="855">
        <v>2023</v>
      </c>
      <c r="B26" s="725"/>
      <c r="C26" s="186" t="s">
        <v>176</v>
      </c>
      <c r="D26" s="219">
        <f>'T3 ANSP'!D26+'T3 MET'!D26+'T3 NSA'!D26</f>
        <v>0</v>
      </c>
      <c r="E26" s="358">
        <f>'T3 ANSP'!E26+'T3 MET'!E26+'T3 NSA'!E26</f>
        <v>0</v>
      </c>
      <c r="F26" s="359">
        <f>'T3 ANSP'!F26+'T3 MET'!F26+'T3 NSA'!F26</f>
        <v>0</v>
      </c>
      <c r="G26" s="360">
        <f>'T3 ANSP'!G26+'T3 MET'!G26+'T3 NSA'!G26</f>
        <v>0</v>
      </c>
      <c r="H26" s="360">
        <f>'T3 ANSP'!H26+'T3 MET'!H26+'T3 NSA'!H26</f>
        <v>0</v>
      </c>
      <c r="I26" s="362">
        <f>'T3 ANSP'!I26+'T3 MET'!I26+'T3 NSA'!I26</f>
        <v>0</v>
      </c>
      <c r="J26" s="187">
        <f>'T3 ANSP'!J26+'T3 MET'!J26+'T3 NSA'!J26</f>
        <v>0</v>
      </c>
      <c r="L26" s="851"/>
    </row>
    <row r="27" spans="1:12" ht="12" customHeight="1" x14ac:dyDescent="0.35">
      <c r="A27" s="855">
        <v>2024</v>
      </c>
      <c r="B27" s="725"/>
      <c r="C27" s="191" t="s">
        <v>177</v>
      </c>
      <c r="D27" s="219">
        <f>'T3 ANSP'!D27+'T3 MET'!D27+'T3 NSA'!D27</f>
        <v>0</v>
      </c>
      <c r="E27" s="363">
        <f>'T3 ANSP'!E27+'T3 MET'!E27+'T3 NSA'!E27</f>
        <v>0</v>
      </c>
      <c r="F27" s="364">
        <f>'T3 ANSP'!F27+'T3 MET'!F27+'T3 NSA'!F27</f>
        <v>0</v>
      </c>
      <c r="G27" s="364">
        <f>'T3 ANSP'!G27+'T3 MET'!G27+'T3 NSA'!G27</f>
        <v>0</v>
      </c>
      <c r="H27" s="364">
        <f>'T3 ANSP'!H27+'T3 MET'!H27+'T3 NSA'!H27</f>
        <v>0</v>
      </c>
      <c r="I27" s="719">
        <f>'T3 ANSP'!I27+'T3 MET'!I27+'T3 NSA'!I27</f>
        <v>0</v>
      </c>
      <c r="J27" s="192">
        <f>'T3 ANSP'!J27+'T3 MET'!J27+'T3 NSA'!J27</f>
        <v>0</v>
      </c>
      <c r="L27" s="851"/>
    </row>
    <row r="28" spans="1:12" ht="12" customHeight="1" x14ac:dyDescent="0.35">
      <c r="A28" s="855" t="s">
        <v>116</v>
      </c>
      <c r="B28" s="725"/>
      <c r="C28" s="193" t="s">
        <v>290</v>
      </c>
      <c r="D28" s="523">
        <f>'T3 ANSP'!D28+'T3 MET'!D28+'T3 NSA'!D28</f>
        <v>-236621.74710658879</v>
      </c>
      <c r="E28" s="549">
        <f>'T3 ANSP'!E28+'T3 MET'!E28+'T3 NSA'!E28</f>
        <v>-104840.0392563629</v>
      </c>
      <c r="F28" s="521">
        <f>'T3 ANSP'!F28+'T3 MET'!F28+'T3 NSA'!F28</f>
        <v>-78171.985525564814</v>
      </c>
      <c r="G28" s="521">
        <f>'T3 ANSP'!G28+'T3 MET'!G28+'T3 NSA'!G28</f>
        <v>-2931.9117996936661</v>
      </c>
      <c r="H28" s="521">
        <f>'T3 ANSP'!H28+'T3 MET'!H28+'T3 NSA'!H28</f>
        <v>-18160.857638576123</v>
      </c>
      <c r="I28" s="650">
        <f>'T3 ANSP'!I28+'T3 MET'!I28+'T3 NSA'!I28</f>
        <v>-32516.952886391304</v>
      </c>
      <c r="J28" s="523">
        <f>'T3 ANSP'!J28+'T3 MET'!J28+'T3 NSA'!J28</f>
        <v>0</v>
      </c>
      <c r="L28" s="851"/>
    </row>
    <row r="29" spans="1:12" ht="4.1500000000000004" customHeight="1" x14ac:dyDescent="0.35">
      <c r="A29" s="857"/>
      <c r="B29" s="725"/>
      <c r="D29" s="528"/>
      <c r="E29" s="528"/>
      <c r="F29" s="528"/>
      <c r="G29" s="528"/>
      <c r="H29" s="528"/>
      <c r="I29" s="528"/>
      <c r="J29" s="528"/>
      <c r="L29" s="851"/>
    </row>
    <row r="30" spans="1:12" ht="12" customHeight="1" x14ac:dyDescent="0.35">
      <c r="A30" s="855">
        <v>2020</v>
      </c>
      <c r="B30" s="725"/>
      <c r="C30" s="196" t="s">
        <v>179</v>
      </c>
      <c r="D30" s="203">
        <f>'T3 ANSP'!D30+'T3 MET'!D30+'T3 NSA'!D30</f>
        <v>500</v>
      </c>
      <c r="E30" s="354">
        <f>'T3 ANSP'!E30+'T3 MET'!E30+'T3 NSA'!E30</f>
        <v>0</v>
      </c>
      <c r="F30" s="355">
        <f>'T3 ANSP'!F30+'T3 MET'!F30+'T3 NSA'!F30</f>
        <v>0</v>
      </c>
      <c r="G30" s="356">
        <f>'T3 ANSP'!G30+'T3 MET'!G30+'T3 NSA'!G30</f>
        <v>500</v>
      </c>
      <c r="H30" s="357">
        <f>'T3 ANSP'!H30+'T3 MET'!H30+'T3 NSA'!H30</f>
        <v>0</v>
      </c>
      <c r="I30" s="717">
        <f>'T3 ANSP'!I30+'T3 MET'!I30+'T3 NSA'!I30</f>
        <v>0</v>
      </c>
      <c r="J30" s="220">
        <f>'T3 ANSP'!J30+'T3 MET'!J30+'T3 NSA'!J30</f>
        <v>0</v>
      </c>
      <c r="L30" s="851"/>
    </row>
    <row r="31" spans="1:12" ht="12" customHeight="1" x14ac:dyDescent="0.35">
      <c r="A31" s="855">
        <v>2021</v>
      </c>
      <c r="B31" s="725"/>
      <c r="C31" s="197" t="s">
        <v>180</v>
      </c>
      <c r="D31" s="199">
        <f>'T3 ANSP'!D31+'T3 MET'!D31+'T3 NSA'!D31</f>
        <v>-2000</v>
      </c>
      <c r="E31" s="358">
        <f>'T3 ANSP'!E31+'T3 MET'!E31+'T3 NSA'!E31</f>
        <v>0</v>
      </c>
      <c r="F31" s="359">
        <f>'T3 ANSP'!F31+'T3 MET'!F31+'T3 NSA'!F31</f>
        <v>0</v>
      </c>
      <c r="G31" s="360">
        <f>'T3 ANSP'!G31+'T3 MET'!G31+'T3 NSA'!G31</f>
        <v>0</v>
      </c>
      <c r="H31" s="361">
        <f>'T3 ANSP'!H31+'T3 MET'!H31+'T3 NSA'!H31</f>
        <v>-2000</v>
      </c>
      <c r="I31" s="362">
        <f>'T3 ANSP'!I31+'T3 MET'!I31+'T3 NSA'!I31</f>
        <v>0</v>
      </c>
      <c r="J31" s="219">
        <f>'T3 ANSP'!J31+'T3 MET'!J31+'T3 NSA'!J31</f>
        <v>0</v>
      </c>
      <c r="L31" s="851"/>
    </row>
    <row r="32" spans="1:12" ht="12" customHeight="1" x14ac:dyDescent="0.35">
      <c r="A32" s="855">
        <v>2022</v>
      </c>
      <c r="B32" s="725"/>
      <c r="C32" s="197" t="s">
        <v>181</v>
      </c>
      <c r="D32" s="199">
        <f>'T3 ANSP'!D32+'T3 MET'!D32+'T3 NSA'!D32</f>
        <v>0</v>
      </c>
      <c r="E32" s="358">
        <f>'T3 ANSP'!E32+'T3 MET'!E32+'T3 NSA'!E32</f>
        <v>0</v>
      </c>
      <c r="F32" s="359">
        <f>'T3 ANSP'!F32+'T3 MET'!F32+'T3 NSA'!F32</f>
        <v>0</v>
      </c>
      <c r="G32" s="360">
        <f>'T3 ANSP'!G32+'T3 MET'!G32+'T3 NSA'!G32</f>
        <v>0</v>
      </c>
      <c r="H32" s="360">
        <f>'T3 ANSP'!H32+'T3 MET'!H32+'T3 NSA'!H32</f>
        <v>0</v>
      </c>
      <c r="I32" s="525">
        <f>'T3 ANSP'!I32+'T3 MET'!I32+'T3 NSA'!I32</f>
        <v>0</v>
      </c>
      <c r="J32" s="219">
        <f>'T3 ANSP'!J32+'T3 MET'!J32+'T3 NSA'!J32</f>
        <v>0</v>
      </c>
      <c r="L32" s="851"/>
    </row>
    <row r="33" spans="1:12" ht="12" customHeight="1" x14ac:dyDescent="0.35">
      <c r="A33" s="855">
        <v>2023</v>
      </c>
      <c r="B33" s="725"/>
      <c r="C33" s="197" t="s">
        <v>182</v>
      </c>
      <c r="D33" s="199">
        <f>'T3 ANSP'!D33+'T3 MET'!D33+'T3 NSA'!D33</f>
        <v>0</v>
      </c>
      <c r="E33" s="358">
        <f>'T3 ANSP'!E33+'T3 MET'!E33+'T3 NSA'!E33</f>
        <v>0</v>
      </c>
      <c r="F33" s="359">
        <f>'T3 ANSP'!F33+'T3 MET'!F33+'T3 NSA'!F33</f>
        <v>0</v>
      </c>
      <c r="G33" s="360">
        <f>'T3 ANSP'!G33+'T3 MET'!G33+'T3 NSA'!G33</f>
        <v>0</v>
      </c>
      <c r="H33" s="360">
        <f>'T3 ANSP'!H33+'T3 MET'!H33+'T3 NSA'!H33</f>
        <v>0</v>
      </c>
      <c r="I33" s="362">
        <f>'T3 ANSP'!I33+'T3 MET'!I33+'T3 NSA'!I33</f>
        <v>0</v>
      </c>
      <c r="J33" s="219">
        <f>'T3 ANSP'!J33+'T3 MET'!J33+'T3 NSA'!J33</f>
        <v>0</v>
      </c>
      <c r="L33" s="851"/>
    </row>
    <row r="34" spans="1:12" ht="12" customHeight="1" x14ac:dyDescent="0.35">
      <c r="A34" s="855">
        <v>2024</v>
      </c>
      <c r="B34" s="725"/>
      <c r="C34" s="204" t="s">
        <v>183</v>
      </c>
      <c r="D34" s="205">
        <f>'T3 ANSP'!D34+'T3 MET'!D34+'T3 NSA'!D34</f>
        <v>0</v>
      </c>
      <c r="E34" s="363">
        <f>'T3 ANSP'!E34+'T3 MET'!E34+'T3 NSA'!E34</f>
        <v>0</v>
      </c>
      <c r="F34" s="364">
        <f>'T3 ANSP'!F34+'T3 MET'!F34+'T3 NSA'!F34</f>
        <v>0</v>
      </c>
      <c r="G34" s="364">
        <f>'T3 ANSP'!G34+'T3 MET'!G34+'T3 NSA'!G34</f>
        <v>0</v>
      </c>
      <c r="H34" s="364">
        <f>'T3 ANSP'!H34+'T3 MET'!H34+'T3 NSA'!H34</f>
        <v>0</v>
      </c>
      <c r="I34" s="719">
        <f>'T3 ANSP'!I34+'T3 MET'!I34+'T3 NSA'!I34</f>
        <v>0</v>
      </c>
      <c r="J34" s="192">
        <f>'T3 ANSP'!J34+'T3 MET'!J34+'T3 NSA'!J34</f>
        <v>0</v>
      </c>
      <c r="L34" s="851"/>
    </row>
    <row r="35" spans="1:12" ht="12" customHeight="1" x14ac:dyDescent="0.35">
      <c r="A35" s="855" t="s">
        <v>116</v>
      </c>
      <c r="B35" s="725"/>
      <c r="C35" s="193" t="s">
        <v>166</v>
      </c>
      <c r="D35" s="523">
        <f>'T3 ANSP'!D35+'T3 MET'!D35+'T3 NSA'!D35</f>
        <v>-1500</v>
      </c>
      <c r="E35" s="549">
        <f>'T3 ANSP'!E35+'T3 MET'!E35+'T3 NSA'!E35</f>
        <v>0</v>
      </c>
      <c r="F35" s="521">
        <f>'T3 ANSP'!F35+'T3 MET'!F35+'T3 NSA'!F35</f>
        <v>0</v>
      </c>
      <c r="G35" s="521">
        <f>'T3 ANSP'!G35+'T3 MET'!G35+'T3 NSA'!G35</f>
        <v>500</v>
      </c>
      <c r="H35" s="521">
        <f>'T3 ANSP'!H35+'T3 MET'!H35+'T3 NSA'!H35</f>
        <v>-2000</v>
      </c>
      <c r="I35" s="650">
        <f>'T3 ANSP'!I35+'T3 MET'!I35+'T3 NSA'!I35</f>
        <v>0</v>
      </c>
      <c r="J35" s="523">
        <f>'T3 ANSP'!J35+'T3 MET'!J35+'T3 NSA'!J35</f>
        <v>0</v>
      </c>
      <c r="L35" s="851"/>
    </row>
    <row r="36" spans="1:12" ht="4.1500000000000004" customHeight="1" x14ac:dyDescent="0.35">
      <c r="A36" s="857"/>
      <c r="B36" s="725"/>
      <c r="D36" s="528"/>
      <c r="E36" s="528"/>
      <c r="F36" s="528"/>
      <c r="G36" s="528"/>
      <c r="H36" s="528"/>
      <c r="I36" s="528"/>
      <c r="J36" s="528"/>
      <c r="L36" s="851"/>
    </row>
    <row r="37" spans="1:12" ht="12" customHeight="1" x14ac:dyDescent="0.35">
      <c r="A37" s="855">
        <v>2020</v>
      </c>
      <c r="B37" s="725"/>
      <c r="C37" s="196" t="s">
        <v>184</v>
      </c>
      <c r="D37" s="203">
        <f>'T3 ANSP'!D37+'T3 MET'!D37+'T3 NSA'!D37</f>
        <v>0</v>
      </c>
      <c r="E37" s="354">
        <f>'T3 ANSP'!E37+'T3 MET'!E37+'T3 NSA'!E37</f>
        <v>0</v>
      </c>
      <c r="F37" s="355">
        <f>'T3 ANSP'!F37+'T3 MET'!F37+'T3 NSA'!F37</f>
        <v>0</v>
      </c>
      <c r="G37" s="356">
        <f>'T3 ANSP'!G37+'T3 MET'!G37+'T3 NSA'!G37</f>
        <v>0</v>
      </c>
      <c r="H37" s="357">
        <f>'T3 ANSP'!H37+'T3 MET'!H37+'T3 NSA'!H37</f>
        <v>0</v>
      </c>
      <c r="I37" s="717">
        <f>'T3 ANSP'!I37+'T3 MET'!I37+'T3 NSA'!I37</f>
        <v>0</v>
      </c>
      <c r="J37" s="185">
        <f>'T3 ANSP'!J37+'T3 MET'!J37+'T3 NSA'!J37</f>
        <v>0</v>
      </c>
      <c r="L37" s="851"/>
    </row>
    <row r="38" spans="1:12" ht="12" customHeight="1" x14ac:dyDescent="0.35">
      <c r="A38" s="855">
        <v>2021</v>
      </c>
      <c r="B38" s="725"/>
      <c r="C38" s="197" t="s">
        <v>185</v>
      </c>
      <c r="D38" s="199">
        <f>'T3 ANSP'!D38+'T3 MET'!D38+'T3 NSA'!D38</f>
        <v>0</v>
      </c>
      <c r="E38" s="358">
        <f>'T3 ANSP'!E38+'T3 MET'!E38+'T3 NSA'!E38</f>
        <v>0</v>
      </c>
      <c r="F38" s="359">
        <f>'T3 ANSP'!F38+'T3 MET'!F38+'T3 NSA'!F38</f>
        <v>0</v>
      </c>
      <c r="G38" s="360">
        <f>'T3 ANSP'!G38+'T3 MET'!G38+'T3 NSA'!G38</f>
        <v>0</v>
      </c>
      <c r="H38" s="361">
        <f>'T3 ANSP'!H38+'T3 MET'!H38+'T3 NSA'!H38</f>
        <v>0</v>
      </c>
      <c r="I38" s="362">
        <f>'T3 ANSP'!I38+'T3 MET'!I38+'T3 NSA'!I38</f>
        <v>0</v>
      </c>
      <c r="J38" s="188">
        <f>'T3 ANSP'!J38+'T3 MET'!J38+'T3 NSA'!J38</f>
        <v>0</v>
      </c>
      <c r="L38" s="851"/>
    </row>
    <row r="39" spans="1:12" ht="12" customHeight="1" x14ac:dyDescent="0.35">
      <c r="A39" s="855">
        <v>2022</v>
      </c>
      <c r="B39" s="725"/>
      <c r="C39" s="197" t="s">
        <v>186</v>
      </c>
      <c r="D39" s="199">
        <f>'T3 ANSP'!D39+'T3 MET'!D39+'T3 NSA'!D39</f>
        <v>0</v>
      </c>
      <c r="E39" s="358">
        <f>'T3 ANSP'!E39+'T3 MET'!E39+'T3 NSA'!E39</f>
        <v>0</v>
      </c>
      <c r="F39" s="359">
        <f>'T3 ANSP'!F39+'T3 MET'!F39+'T3 NSA'!F39</f>
        <v>0</v>
      </c>
      <c r="G39" s="360">
        <f>'T3 ANSP'!G39+'T3 MET'!G39+'T3 NSA'!G39</f>
        <v>0</v>
      </c>
      <c r="H39" s="360">
        <f>'T3 ANSP'!H39+'T3 MET'!H39+'T3 NSA'!H39</f>
        <v>0</v>
      </c>
      <c r="I39" s="525">
        <f>'T3 ANSP'!I39+'T3 MET'!I39+'T3 NSA'!I39</f>
        <v>0</v>
      </c>
      <c r="J39" s="188">
        <f>'T3 ANSP'!J39+'T3 MET'!J39+'T3 NSA'!J39</f>
        <v>0</v>
      </c>
      <c r="L39" s="851"/>
    </row>
    <row r="40" spans="1:12" ht="12" customHeight="1" x14ac:dyDescent="0.35">
      <c r="A40" s="855">
        <v>2023</v>
      </c>
      <c r="B40" s="725"/>
      <c r="C40" s="197" t="s">
        <v>187</v>
      </c>
      <c r="D40" s="199">
        <f>'T3 ANSP'!D40+'T3 MET'!D40+'T3 NSA'!D40</f>
        <v>0</v>
      </c>
      <c r="E40" s="358">
        <f>'T3 ANSP'!E40+'T3 MET'!E40+'T3 NSA'!E40</f>
        <v>0</v>
      </c>
      <c r="F40" s="359">
        <f>'T3 ANSP'!F40+'T3 MET'!F40+'T3 NSA'!F40</f>
        <v>0</v>
      </c>
      <c r="G40" s="360">
        <f>'T3 ANSP'!G40+'T3 MET'!G40+'T3 NSA'!G40</f>
        <v>0</v>
      </c>
      <c r="H40" s="360">
        <f>'T3 ANSP'!H40+'T3 MET'!H40+'T3 NSA'!H40</f>
        <v>0</v>
      </c>
      <c r="I40" s="362">
        <f>'T3 ANSP'!I40+'T3 MET'!I40+'T3 NSA'!I40</f>
        <v>0</v>
      </c>
      <c r="J40" s="187">
        <f>'T3 ANSP'!J40+'T3 MET'!J40+'T3 NSA'!J40</f>
        <v>0</v>
      </c>
      <c r="L40" s="851"/>
    </row>
    <row r="41" spans="1:12" ht="12" customHeight="1" x14ac:dyDescent="0.35">
      <c r="A41" s="855">
        <v>2024</v>
      </c>
      <c r="B41" s="725"/>
      <c r="C41" s="204" t="s">
        <v>188</v>
      </c>
      <c r="D41" s="205">
        <f>'T3 ANSP'!D41+'T3 MET'!D41+'T3 NSA'!D41</f>
        <v>0</v>
      </c>
      <c r="E41" s="363">
        <f>'T3 ANSP'!E41+'T3 MET'!E41+'T3 NSA'!E41</f>
        <v>0</v>
      </c>
      <c r="F41" s="364">
        <f>'T3 ANSP'!F41+'T3 MET'!F41+'T3 NSA'!F41</f>
        <v>0</v>
      </c>
      <c r="G41" s="364">
        <f>'T3 ANSP'!G41+'T3 MET'!G41+'T3 NSA'!G41</f>
        <v>0</v>
      </c>
      <c r="H41" s="364">
        <f>'T3 ANSP'!H41+'T3 MET'!H41+'T3 NSA'!H41</f>
        <v>0</v>
      </c>
      <c r="I41" s="719">
        <f>'T3 ANSP'!I41+'T3 MET'!I41+'T3 NSA'!I41</f>
        <v>0</v>
      </c>
      <c r="J41" s="192">
        <f>'T3 ANSP'!J41+'T3 MET'!J41+'T3 NSA'!J41</f>
        <v>0</v>
      </c>
      <c r="L41" s="851"/>
    </row>
    <row r="42" spans="1:12" ht="12" customHeight="1" x14ac:dyDescent="0.35">
      <c r="A42" s="855" t="s">
        <v>116</v>
      </c>
      <c r="B42" s="725"/>
      <c r="C42" s="193" t="s">
        <v>324</v>
      </c>
      <c r="D42" s="523">
        <f>'T3 ANSP'!D42+'T3 MET'!D42+'T3 NSA'!D42</f>
        <v>0</v>
      </c>
      <c r="E42" s="549">
        <f>'T3 ANSP'!E42+'T3 MET'!E42+'T3 NSA'!E42</f>
        <v>0</v>
      </c>
      <c r="F42" s="521">
        <f>'T3 ANSP'!F42+'T3 MET'!F42+'T3 NSA'!F42</f>
        <v>0</v>
      </c>
      <c r="G42" s="521">
        <f>'T3 ANSP'!G42+'T3 MET'!G42+'T3 NSA'!G42</f>
        <v>0</v>
      </c>
      <c r="H42" s="521">
        <f>'T3 ANSP'!H42+'T3 MET'!H42+'T3 NSA'!H42</f>
        <v>0</v>
      </c>
      <c r="I42" s="650">
        <f>'T3 ANSP'!I42+'T3 MET'!I42+'T3 NSA'!I42</f>
        <v>0</v>
      </c>
      <c r="J42" s="523">
        <f>'T3 ANSP'!J42+'T3 MET'!J42+'T3 NSA'!J42</f>
        <v>0</v>
      </c>
      <c r="L42" s="851"/>
    </row>
    <row r="43" spans="1:12" ht="4.1500000000000004" customHeight="1" x14ac:dyDescent="0.35">
      <c r="A43" s="857"/>
      <c r="B43" s="725"/>
      <c r="D43" s="720"/>
      <c r="E43" s="190"/>
      <c r="F43" s="190"/>
      <c r="G43" s="190"/>
      <c r="H43" s="190"/>
      <c r="I43" s="190"/>
      <c r="J43" s="190"/>
      <c r="L43" s="851"/>
    </row>
    <row r="44" spans="1:12" ht="12" customHeight="1" x14ac:dyDescent="0.35">
      <c r="A44" s="855">
        <v>2020</v>
      </c>
      <c r="B44" s="725"/>
      <c r="C44" s="196" t="s">
        <v>189</v>
      </c>
      <c r="D44" s="203">
        <f>'T3 ANSP'!D44+'T3 MET'!D44+'T3 NSA'!D44</f>
        <v>0</v>
      </c>
      <c r="E44" s="354">
        <f>'T3 ANSP'!E44+'T3 MET'!E44+'T3 NSA'!E44</f>
        <v>0</v>
      </c>
      <c r="F44" s="355">
        <f>'T3 ANSP'!F44+'T3 MET'!F44+'T3 NSA'!F44</f>
        <v>0</v>
      </c>
      <c r="G44" s="356">
        <f>'T3 ANSP'!G44+'T3 MET'!G44+'T3 NSA'!G44</f>
        <v>0</v>
      </c>
      <c r="H44" s="357">
        <f>'T3 ANSP'!H44+'T3 MET'!H44+'T3 NSA'!H44</f>
        <v>0</v>
      </c>
      <c r="I44" s="717">
        <f>'T3 ANSP'!I44+'T3 MET'!I44+'T3 NSA'!I44</f>
        <v>0</v>
      </c>
      <c r="J44" s="185">
        <f>'T3 ANSP'!J44+'T3 MET'!J44+'T3 NSA'!J44</f>
        <v>0</v>
      </c>
      <c r="L44" s="851"/>
    </row>
    <row r="45" spans="1:12" ht="12" customHeight="1" x14ac:dyDescent="0.35">
      <c r="A45" s="855">
        <v>2021</v>
      </c>
      <c r="B45" s="725"/>
      <c r="C45" s="197" t="s">
        <v>190</v>
      </c>
      <c r="D45" s="199">
        <f>'T3 ANSP'!D45+'T3 MET'!D45+'T3 NSA'!D45</f>
        <v>2000</v>
      </c>
      <c r="E45" s="358">
        <f>'T3 ANSP'!E45+'T3 MET'!E45+'T3 NSA'!E45</f>
        <v>0</v>
      </c>
      <c r="F45" s="359">
        <f>'T3 ANSP'!F45+'T3 MET'!F45+'T3 NSA'!F45</f>
        <v>0</v>
      </c>
      <c r="G45" s="360">
        <f>'T3 ANSP'!G45+'T3 MET'!G45+'T3 NSA'!G45</f>
        <v>0</v>
      </c>
      <c r="H45" s="361">
        <f>'T3 ANSP'!H45+'T3 MET'!H45+'T3 NSA'!H45</f>
        <v>2000</v>
      </c>
      <c r="I45" s="362">
        <f>'T3 ANSP'!I45+'T3 MET'!I45+'T3 NSA'!I45</f>
        <v>0</v>
      </c>
      <c r="J45" s="188">
        <f>'T3 ANSP'!J45+'T3 MET'!J45+'T3 NSA'!J45</f>
        <v>0</v>
      </c>
      <c r="L45" s="851"/>
    </row>
    <row r="46" spans="1:12" ht="12" customHeight="1" x14ac:dyDescent="0.35">
      <c r="A46" s="855">
        <v>2022</v>
      </c>
      <c r="B46" s="725"/>
      <c r="C46" s="197" t="s">
        <v>191</v>
      </c>
      <c r="D46" s="199">
        <f>'T3 ANSP'!D46+'T3 MET'!D46+'T3 NSA'!D46</f>
        <v>2000</v>
      </c>
      <c r="E46" s="358">
        <f>'T3 ANSP'!E46+'T3 MET'!E46+'T3 NSA'!E46</f>
        <v>0</v>
      </c>
      <c r="F46" s="359">
        <f>'T3 ANSP'!F46+'T3 MET'!F46+'T3 NSA'!F46</f>
        <v>0</v>
      </c>
      <c r="G46" s="360">
        <f>'T3 ANSP'!G46+'T3 MET'!G46+'T3 NSA'!G46</f>
        <v>0</v>
      </c>
      <c r="H46" s="360">
        <f>'T3 ANSP'!H46+'T3 MET'!H46+'T3 NSA'!H46</f>
        <v>0</v>
      </c>
      <c r="I46" s="525">
        <f>'T3 ANSP'!I46+'T3 MET'!I46+'T3 NSA'!I46</f>
        <v>2000</v>
      </c>
      <c r="J46" s="188">
        <f>'T3 ANSP'!J46+'T3 MET'!J46+'T3 NSA'!J46</f>
        <v>0</v>
      </c>
      <c r="L46" s="851"/>
    </row>
    <row r="47" spans="1:12" ht="12" customHeight="1" x14ac:dyDescent="0.35">
      <c r="A47" s="855">
        <v>2023</v>
      </c>
      <c r="B47" s="725"/>
      <c r="C47" s="197" t="s">
        <v>192</v>
      </c>
      <c r="D47" s="199">
        <f>'T3 ANSP'!D47+'T3 MET'!D47+'T3 NSA'!D47</f>
        <v>0</v>
      </c>
      <c r="E47" s="358">
        <f>'T3 ANSP'!E47+'T3 MET'!E47+'T3 NSA'!E47</f>
        <v>0</v>
      </c>
      <c r="F47" s="359">
        <f>'T3 ANSP'!F47+'T3 MET'!F47+'T3 NSA'!F47</f>
        <v>0</v>
      </c>
      <c r="G47" s="360">
        <f>'T3 ANSP'!G47+'T3 MET'!G47+'T3 NSA'!G47</f>
        <v>0</v>
      </c>
      <c r="H47" s="360">
        <f>'T3 ANSP'!H47+'T3 MET'!H47+'T3 NSA'!H47</f>
        <v>0</v>
      </c>
      <c r="I47" s="362">
        <f>'T3 ANSP'!I47+'T3 MET'!I47+'T3 NSA'!I47</f>
        <v>0</v>
      </c>
      <c r="J47" s="187">
        <f>'T3 ANSP'!J47+'T3 MET'!J47+'T3 NSA'!J47</f>
        <v>0</v>
      </c>
      <c r="L47" s="851"/>
    </row>
    <row r="48" spans="1:12" ht="12" customHeight="1" x14ac:dyDescent="0.35">
      <c r="A48" s="855">
        <v>2024</v>
      </c>
      <c r="B48" s="725"/>
      <c r="C48" s="204" t="s">
        <v>193</v>
      </c>
      <c r="D48" s="205">
        <f>'T3 ANSP'!D48+'T3 MET'!D48+'T3 NSA'!D48</f>
        <v>0</v>
      </c>
      <c r="E48" s="363">
        <f>'T3 ANSP'!E48+'T3 MET'!E48+'T3 NSA'!E48</f>
        <v>0</v>
      </c>
      <c r="F48" s="364">
        <f>'T3 ANSP'!F48+'T3 MET'!F48+'T3 NSA'!F48</f>
        <v>0</v>
      </c>
      <c r="G48" s="364">
        <f>'T3 ANSP'!G48+'T3 MET'!G48+'T3 NSA'!G48</f>
        <v>0</v>
      </c>
      <c r="H48" s="364">
        <f>'T3 ANSP'!H48+'T3 MET'!H48+'T3 NSA'!H48</f>
        <v>0</v>
      </c>
      <c r="I48" s="719">
        <f>'T3 ANSP'!I48+'T3 MET'!I48+'T3 NSA'!I48</f>
        <v>0</v>
      </c>
      <c r="J48" s="192">
        <f>'T3 ANSP'!J48+'T3 MET'!J48+'T3 NSA'!J48</f>
        <v>0</v>
      </c>
      <c r="L48" s="851"/>
    </row>
    <row r="49" spans="1:12" ht="12" customHeight="1" x14ac:dyDescent="0.35">
      <c r="A49" s="855" t="s">
        <v>116</v>
      </c>
      <c r="B49" s="725"/>
      <c r="C49" s="193" t="s">
        <v>325</v>
      </c>
      <c r="D49" s="523">
        <f>'T3 ANSP'!D49+'T3 MET'!D49+'T3 NSA'!D49</f>
        <v>4000</v>
      </c>
      <c r="E49" s="549">
        <f>'T3 ANSP'!E49+'T3 MET'!E49+'T3 NSA'!E49</f>
        <v>0</v>
      </c>
      <c r="F49" s="521">
        <f>'T3 ANSP'!F49+'T3 MET'!F49+'T3 NSA'!F49</f>
        <v>0</v>
      </c>
      <c r="G49" s="521">
        <f>'T3 ANSP'!G49+'T3 MET'!G49+'T3 NSA'!G49</f>
        <v>0</v>
      </c>
      <c r="H49" s="521">
        <f>'T3 ANSP'!H49+'T3 MET'!H49+'T3 NSA'!H49</f>
        <v>2000</v>
      </c>
      <c r="I49" s="650">
        <f>'T3 ANSP'!I49+'T3 MET'!I49+'T3 NSA'!I49</f>
        <v>2000</v>
      </c>
      <c r="J49" s="523">
        <f>'T3 ANSP'!J49+'T3 MET'!J49+'T3 NSA'!J49</f>
        <v>0</v>
      </c>
      <c r="L49" s="851"/>
    </row>
    <row r="50" spans="1:12" ht="4.1500000000000004" customHeight="1" x14ac:dyDescent="0.35">
      <c r="A50" s="857"/>
      <c r="B50" s="725"/>
      <c r="D50" s="528"/>
      <c r="E50" s="528"/>
      <c r="F50" s="528"/>
      <c r="G50" s="528"/>
      <c r="H50" s="528"/>
      <c r="I50" s="528"/>
      <c r="J50" s="528"/>
      <c r="L50" s="851"/>
    </row>
    <row r="51" spans="1:12" ht="12" customHeight="1" x14ac:dyDescent="0.35">
      <c r="A51" s="855">
        <v>2020</v>
      </c>
      <c r="B51" s="725"/>
      <c r="C51" s="196" t="s">
        <v>194</v>
      </c>
      <c r="D51" s="203">
        <f>'T3 ANSP'!D51+'T3 MET'!D51+'T3 NSA'!D51</f>
        <v>100</v>
      </c>
      <c r="E51" s="354">
        <f>'T3 ANSP'!E51+'T3 MET'!E51+'T3 NSA'!E51</f>
        <v>0</v>
      </c>
      <c r="F51" s="355">
        <f>'T3 ANSP'!F51+'T3 MET'!F51+'T3 NSA'!F51</f>
        <v>0</v>
      </c>
      <c r="G51" s="356">
        <f>'T3 ANSP'!G51+'T3 MET'!G51+'T3 NSA'!G51</f>
        <v>100</v>
      </c>
      <c r="H51" s="357">
        <f>'T3 ANSP'!H51+'T3 MET'!H51+'T3 NSA'!H51</f>
        <v>0</v>
      </c>
      <c r="I51" s="717">
        <f>'T3 ANSP'!I51+'T3 MET'!I51+'T3 NSA'!I51</f>
        <v>0</v>
      </c>
      <c r="J51" s="220">
        <f>'T3 ANSP'!J51+'T3 MET'!J51+'T3 NSA'!J51</f>
        <v>0</v>
      </c>
      <c r="L51" s="851"/>
    </row>
    <row r="52" spans="1:12" ht="12" customHeight="1" x14ac:dyDescent="0.35">
      <c r="A52" s="855">
        <v>2021</v>
      </c>
      <c r="B52" s="725"/>
      <c r="C52" s="197" t="s">
        <v>195</v>
      </c>
      <c r="D52" s="199">
        <f>'T3 ANSP'!D52+'T3 MET'!D52+'T3 NSA'!D52</f>
        <v>300</v>
      </c>
      <c r="E52" s="358">
        <f>'T3 ANSP'!E52+'T3 MET'!E52+'T3 NSA'!E52</f>
        <v>0</v>
      </c>
      <c r="F52" s="359">
        <f>'T3 ANSP'!F52+'T3 MET'!F52+'T3 NSA'!F52</f>
        <v>0</v>
      </c>
      <c r="G52" s="360">
        <f>'T3 ANSP'!G52+'T3 MET'!G52+'T3 NSA'!G52</f>
        <v>0</v>
      </c>
      <c r="H52" s="361">
        <f>'T3 ANSP'!H52+'T3 MET'!H52+'T3 NSA'!H52</f>
        <v>300</v>
      </c>
      <c r="I52" s="362">
        <f>'T3 ANSP'!I52+'T3 MET'!I52+'T3 NSA'!I52</f>
        <v>0</v>
      </c>
      <c r="J52" s="219">
        <f>'T3 ANSP'!J52+'T3 MET'!J52+'T3 NSA'!J52</f>
        <v>0</v>
      </c>
      <c r="L52" s="851"/>
    </row>
    <row r="53" spans="1:12" ht="12" customHeight="1" x14ac:dyDescent="0.35">
      <c r="A53" s="855">
        <v>2022</v>
      </c>
      <c r="B53" s="725"/>
      <c r="C53" s="197" t="s">
        <v>196</v>
      </c>
      <c r="D53" s="199">
        <f>'T3 ANSP'!D53+'T3 MET'!D53+'T3 NSA'!D53</f>
        <v>0</v>
      </c>
      <c r="E53" s="358">
        <f>'T3 ANSP'!E53+'T3 MET'!E53+'T3 NSA'!E53</f>
        <v>0</v>
      </c>
      <c r="F53" s="359">
        <f>'T3 ANSP'!F53+'T3 MET'!F53+'T3 NSA'!F53</f>
        <v>0</v>
      </c>
      <c r="G53" s="360">
        <f>'T3 ANSP'!G53+'T3 MET'!G53+'T3 NSA'!G53</f>
        <v>0</v>
      </c>
      <c r="H53" s="360">
        <f>'T3 ANSP'!H53+'T3 MET'!H53+'T3 NSA'!H53</f>
        <v>0</v>
      </c>
      <c r="I53" s="525">
        <f>'T3 ANSP'!I53+'T3 MET'!I53+'T3 NSA'!I53</f>
        <v>0</v>
      </c>
      <c r="J53" s="219">
        <f>'T3 ANSP'!J53+'T3 MET'!J53+'T3 NSA'!J53</f>
        <v>0</v>
      </c>
      <c r="L53" s="851"/>
    </row>
    <row r="54" spans="1:12" ht="12" customHeight="1" x14ac:dyDescent="0.35">
      <c r="A54" s="855">
        <v>2023</v>
      </c>
      <c r="B54" s="725"/>
      <c r="C54" s="197" t="s">
        <v>197</v>
      </c>
      <c r="D54" s="199">
        <f>'T3 ANSP'!D54+'T3 MET'!D54+'T3 NSA'!D54</f>
        <v>0</v>
      </c>
      <c r="E54" s="358">
        <f>'T3 ANSP'!E54+'T3 MET'!E54+'T3 NSA'!E54</f>
        <v>0</v>
      </c>
      <c r="F54" s="359">
        <f>'T3 ANSP'!F54+'T3 MET'!F54+'T3 NSA'!F54</f>
        <v>0</v>
      </c>
      <c r="G54" s="360">
        <f>'T3 ANSP'!G54+'T3 MET'!G54+'T3 NSA'!G54</f>
        <v>0</v>
      </c>
      <c r="H54" s="360">
        <f>'T3 ANSP'!H54+'T3 MET'!H54+'T3 NSA'!H54</f>
        <v>0</v>
      </c>
      <c r="I54" s="362">
        <f>'T3 ANSP'!I54+'T3 MET'!I54+'T3 NSA'!I54</f>
        <v>0</v>
      </c>
      <c r="J54" s="219">
        <f>'T3 ANSP'!J54+'T3 MET'!J54+'T3 NSA'!J54</f>
        <v>0</v>
      </c>
      <c r="L54" s="851"/>
    </row>
    <row r="55" spans="1:12" ht="12" customHeight="1" x14ac:dyDescent="0.35">
      <c r="A55" s="855">
        <v>2024</v>
      </c>
      <c r="B55" s="725"/>
      <c r="C55" s="204" t="s">
        <v>198</v>
      </c>
      <c r="D55" s="205">
        <f>'T3 ANSP'!D55+'T3 MET'!D55+'T3 NSA'!D55</f>
        <v>0</v>
      </c>
      <c r="E55" s="363">
        <f>'T3 ANSP'!E55+'T3 MET'!E55+'T3 NSA'!E55</f>
        <v>0</v>
      </c>
      <c r="F55" s="364">
        <f>'T3 ANSP'!F55+'T3 MET'!F55+'T3 NSA'!F55</f>
        <v>0</v>
      </c>
      <c r="G55" s="364">
        <f>'T3 ANSP'!G55+'T3 MET'!G55+'T3 NSA'!G55</f>
        <v>0</v>
      </c>
      <c r="H55" s="364">
        <f>'T3 ANSP'!H55+'T3 MET'!H55+'T3 NSA'!H55</f>
        <v>0</v>
      </c>
      <c r="I55" s="719">
        <f>'T3 ANSP'!I55+'T3 MET'!I55+'T3 NSA'!I55</f>
        <v>0</v>
      </c>
      <c r="J55" s="200">
        <f>'T3 ANSP'!J55+'T3 MET'!J55+'T3 NSA'!J55</f>
        <v>0</v>
      </c>
      <c r="L55" s="851"/>
    </row>
    <row r="56" spans="1:12" ht="12" customHeight="1" x14ac:dyDescent="0.35">
      <c r="A56" s="855" t="s">
        <v>116</v>
      </c>
      <c r="B56" s="725"/>
      <c r="C56" s="193" t="s">
        <v>96</v>
      </c>
      <c r="D56" s="523">
        <f>'T3 ANSP'!D56+'T3 MET'!D56+'T3 NSA'!D56</f>
        <v>400</v>
      </c>
      <c r="E56" s="549">
        <f>'T3 ANSP'!E56+'T3 MET'!E56+'T3 NSA'!E56</f>
        <v>0</v>
      </c>
      <c r="F56" s="521">
        <f>'T3 ANSP'!F56+'T3 MET'!F56+'T3 NSA'!F56</f>
        <v>0</v>
      </c>
      <c r="G56" s="521">
        <f>'T3 ANSP'!G56+'T3 MET'!G56+'T3 NSA'!G56</f>
        <v>100</v>
      </c>
      <c r="H56" s="521">
        <f>'T3 ANSP'!H56+'T3 MET'!H56+'T3 NSA'!H56</f>
        <v>300</v>
      </c>
      <c r="I56" s="650">
        <f>'T3 ANSP'!I56+'T3 MET'!I56+'T3 NSA'!I56</f>
        <v>0</v>
      </c>
      <c r="J56" s="523">
        <f>'T3 ANSP'!J56+'T3 MET'!J56+'T3 NSA'!J56</f>
        <v>0</v>
      </c>
      <c r="L56" s="851"/>
    </row>
    <row r="57" spans="1:12" ht="4.1500000000000004" customHeight="1" x14ac:dyDescent="0.35">
      <c r="A57" s="857"/>
      <c r="B57" s="725"/>
      <c r="D57" s="528"/>
      <c r="E57" s="528"/>
      <c r="F57" s="528"/>
      <c r="G57" s="528"/>
      <c r="H57" s="528"/>
      <c r="I57" s="528"/>
      <c r="J57" s="528"/>
      <c r="L57" s="851"/>
    </row>
    <row r="58" spans="1:12" ht="12" customHeight="1" x14ac:dyDescent="0.35">
      <c r="A58" s="855">
        <v>2020</v>
      </c>
      <c r="B58" s="725"/>
      <c r="C58" s="196" t="s">
        <v>199</v>
      </c>
      <c r="D58" s="203">
        <f>'T3 ANSP'!D58+'T3 MET'!D58+'T3 NSA'!D58</f>
        <v>0</v>
      </c>
      <c r="E58" s="354">
        <f>'T3 ANSP'!E58+'T3 MET'!E58+'T3 NSA'!E58</f>
        <v>0</v>
      </c>
      <c r="F58" s="355">
        <f>'T3 ANSP'!F58+'T3 MET'!F58+'T3 NSA'!F58</f>
        <v>0</v>
      </c>
      <c r="G58" s="356">
        <f>'T3 ANSP'!G58+'T3 MET'!G58+'T3 NSA'!G58</f>
        <v>0</v>
      </c>
      <c r="H58" s="357">
        <f>'T3 ANSP'!H58+'T3 MET'!H58+'T3 NSA'!H58</f>
        <v>0</v>
      </c>
      <c r="I58" s="717">
        <f>'T3 ANSP'!I58+'T3 MET'!I58+'T3 NSA'!I58</f>
        <v>0</v>
      </c>
      <c r="J58" s="220">
        <f>'T3 ANSP'!J58+'T3 MET'!J58+'T3 NSA'!J58</f>
        <v>0</v>
      </c>
      <c r="L58" s="851"/>
    </row>
    <row r="59" spans="1:12" ht="12" customHeight="1" x14ac:dyDescent="0.35">
      <c r="A59" s="855">
        <v>2021</v>
      </c>
      <c r="B59" s="725"/>
      <c r="C59" s="197" t="s">
        <v>200</v>
      </c>
      <c r="D59" s="199">
        <f>'T3 ANSP'!D59+'T3 MET'!D59+'T3 NSA'!D59</f>
        <v>0</v>
      </c>
      <c r="E59" s="358">
        <f>'T3 ANSP'!E59+'T3 MET'!E59+'T3 NSA'!E59</f>
        <v>0</v>
      </c>
      <c r="F59" s="359">
        <f>'T3 ANSP'!F59+'T3 MET'!F59+'T3 NSA'!F59</f>
        <v>0</v>
      </c>
      <c r="G59" s="360">
        <f>'T3 ANSP'!G59+'T3 MET'!G59+'T3 NSA'!G59</f>
        <v>0</v>
      </c>
      <c r="H59" s="361">
        <f>'T3 ANSP'!H59+'T3 MET'!H59+'T3 NSA'!H59</f>
        <v>0</v>
      </c>
      <c r="I59" s="362">
        <f>'T3 ANSP'!I59+'T3 MET'!I59+'T3 NSA'!I59</f>
        <v>0</v>
      </c>
      <c r="J59" s="219">
        <f>'T3 ANSP'!J59+'T3 MET'!J59+'T3 NSA'!J59</f>
        <v>0</v>
      </c>
      <c r="L59" s="851"/>
    </row>
    <row r="60" spans="1:12" ht="12" customHeight="1" x14ac:dyDescent="0.35">
      <c r="A60" s="855">
        <v>2022</v>
      </c>
      <c r="B60" s="725"/>
      <c r="C60" s="197" t="s">
        <v>201</v>
      </c>
      <c r="D60" s="199">
        <f>'T3 ANSP'!D60+'T3 MET'!D60+'T3 NSA'!D60</f>
        <v>0</v>
      </c>
      <c r="E60" s="358">
        <f>'T3 ANSP'!E60+'T3 MET'!E60+'T3 NSA'!E60</f>
        <v>0</v>
      </c>
      <c r="F60" s="359">
        <f>'T3 ANSP'!F60+'T3 MET'!F60+'T3 NSA'!F60</f>
        <v>0</v>
      </c>
      <c r="G60" s="360">
        <f>'T3 ANSP'!G60+'T3 MET'!G60+'T3 NSA'!G60</f>
        <v>0</v>
      </c>
      <c r="H60" s="360">
        <f>'T3 ANSP'!H60+'T3 MET'!H60+'T3 NSA'!H60</f>
        <v>0</v>
      </c>
      <c r="I60" s="525">
        <f>'T3 ANSP'!I60+'T3 MET'!I60+'T3 NSA'!I60</f>
        <v>0</v>
      </c>
      <c r="J60" s="219">
        <f>'T3 ANSP'!J60+'T3 MET'!J60+'T3 NSA'!J60</f>
        <v>0</v>
      </c>
      <c r="L60" s="851"/>
    </row>
    <row r="61" spans="1:12" ht="12" customHeight="1" x14ac:dyDescent="0.35">
      <c r="A61" s="855">
        <v>2023</v>
      </c>
      <c r="B61" s="725"/>
      <c r="C61" s="197" t="s">
        <v>202</v>
      </c>
      <c r="D61" s="199">
        <f>'T3 ANSP'!D61+'T3 MET'!D61+'T3 NSA'!D61</f>
        <v>0</v>
      </c>
      <c r="E61" s="358">
        <f>'T3 ANSP'!E61+'T3 MET'!E61+'T3 NSA'!E61</f>
        <v>0</v>
      </c>
      <c r="F61" s="359">
        <f>'T3 ANSP'!F61+'T3 MET'!F61+'T3 NSA'!F61</f>
        <v>0</v>
      </c>
      <c r="G61" s="360">
        <f>'T3 ANSP'!G61+'T3 MET'!G61+'T3 NSA'!G61</f>
        <v>0</v>
      </c>
      <c r="H61" s="360">
        <f>'T3 ANSP'!H61+'T3 MET'!H61+'T3 NSA'!H61</f>
        <v>0</v>
      </c>
      <c r="I61" s="362">
        <f>'T3 ANSP'!I61+'T3 MET'!I61+'T3 NSA'!I61</f>
        <v>0</v>
      </c>
      <c r="J61" s="219">
        <f>'T3 ANSP'!J61+'T3 MET'!J61+'T3 NSA'!J61</f>
        <v>0</v>
      </c>
      <c r="L61" s="851"/>
    </row>
    <row r="62" spans="1:12" ht="12" customHeight="1" x14ac:dyDescent="0.35">
      <c r="A62" s="855">
        <v>2024</v>
      </c>
      <c r="B62" s="725"/>
      <c r="C62" s="204" t="s">
        <v>203</v>
      </c>
      <c r="D62" s="205">
        <f>'T3 ANSP'!D62+'T3 MET'!D62+'T3 NSA'!D62</f>
        <v>0</v>
      </c>
      <c r="E62" s="363">
        <f>'T3 ANSP'!E62+'T3 MET'!E62+'T3 NSA'!E62</f>
        <v>0</v>
      </c>
      <c r="F62" s="364">
        <f>'T3 ANSP'!F62+'T3 MET'!F62+'T3 NSA'!F62</f>
        <v>0</v>
      </c>
      <c r="G62" s="364">
        <f>'T3 ANSP'!G62+'T3 MET'!G62+'T3 NSA'!G62</f>
        <v>0</v>
      </c>
      <c r="H62" s="364">
        <f>'T3 ANSP'!H62+'T3 MET'!H62+'T3 NSA'!H62</f>
        <v>0</v>
      </c>
      <c r="I62" s="719">
        <f>'T3 ANSP'!I62+'T3 MET'!I62+'T3 NSA'!I62</f>
        <v>0</v>
      </c>
      <c r="J62" s="200">
        <f>'T3 ANSP'!J62+'T3 MET'!J62+'T3 NSA'!J62</f>
        <v>0</v>
      </c>
      <c r="L62" s="851"/>
    </row>
    <row r="63" spans="1:12" ht="12" customHeight="1" x14ac:dyDescent="0.35">
      <c r="A63" s="855" t="s">
        <v>116</v>
      </c>
      <c r="B63" s="725"/>
      <c r="C63" s="193" t="s">
        <v>97</v>
      </c>
      <c r="D63" s="523">
        <f>'T3 ANSP'!D63+'T3 MET'!D63+'T3 NSA'!D63</f>
        <v>0</v>
      </c>
      <c r="E63" s="549">
        <f>'T3 ANSP'!E63+'T3 MET'!E63+'T3 NSA'!E63</f>
        <v>0</v>
      </c>
      <c r="F63" s="521">
        <f>'T3 ANSP'!F63+'T3 MET'!F63+'T3 NSA'!F63</f>
        <v>0</v>
      </c>
      <c r="G63" s="521">
        <f>'T3 ANSP'!G63+'T3 MET'!G63+'T3 NSA'!G63</f>
        <v>0</v>
      </c>
      <c r="H63" s="521">
        <f>'T3 ANSP'!H63+'T3 MET'!H63+'T3 NSA'!H63</f>
        <v>0</v>
      </c>
      <c r="I63" s="650">
        <f>'T3 ANSP'!I63+'T3 MET'!I63+'T3 NSA'!I63</f>
        <v>0</v>
      </c>
      <c r="J63" s="523">
        <f>'T3 ANSP'!J63+'T3 MET'!J63+'T3 NSA'!J63</f>
        <v>0</v>
      </c>
      <c r="L63" s="851"/>
    </row>
    <row r="64" spans="1:12" ht="4.1500000000000004" customHeight="1" x14ac:dyDescent="0.35">
      <c r="A64" s="857"/>
      <c r="B64" s="725"/>
      <c r="D64" s="528"/>
      <c r="E64" s="528"/>
      <c r="F64" s="528"/>
      <c r="G64" s="528"/>
      <c r="H64" s="528"/>
      <c r="I64" s="528"/>
      <c r="J64" s="528"/>
      <c r="L64" s="851"/>
    </row>
    <row r="65" spans="1:12" ht="12" customHeight="1" x14ac:dyDescent="0.35">
      <c r="A65" s="855">
        <v>2020</v>
      </c>
      <c r="B65" s="725"/>
      <c r="C65" s="196" t="s">
        <v>204</v>
      </c>
      <c r="D65" s="203">
        <f>'T3 ANSP'!D65+'T3 MET'!D65+'T3 NSA'!D65</f>
        <v>0</v>
      </c>
      <c r="E65" s="354">
        <f>'T3 ANSP'!E65+'T3 MET'!E65+'T3 NSA'!E65</f>
        <v>0</v>
      </c>
      <c r="F65" s="355">
        <f>'T3 ANSP'!F65+'T3 MET'!F65+'T3 NSA'!F65</f>
        <v>0</v>
      </c>
      <c r="G65" s="356">
        <f>'T3 ANSP'!G65+'T3 MET'!G65+'T3 NSA'!G65</f>
        <v>0</v>
      </c>
      <c r="H65" s="357">
        <f>'T3 ANSP'!H65+'T3 MET'!H65+'T3 NSA'!H65</f>
        <v>0</v>
      </c>
      <c r="I65" s="717">
        <f>'T3 ANSP'!I65+'T3 MET'!I65+'T3 NSA'!I65</f>
        <v>0</v>
      </c>
      <c r="J65" s="220">
        <f>'T3 ANSP'!J65+'T3 MET'!J65+'T3 NSA'!J65</f>
        <v>0</v>
      </c>
      <c r="L65" s="851"/>
    </row>
    <row r="66" spans="1:12" ht="12" customHeight="1" x14ac:dyDescent="0.35">
      <c r="A66" s="855">
        <v>2021</v>
      </c>
      <c r="B66" s="725"/>
      <c r="C66" s="197" t="s">
        <v>205</v>
      </c>
      <c r="D66" s="199">
        <f>'T3 ANSP'!D66+'T3 MET'!D66+'T3 NSA'!D66</f>
        <v>600</v>
      </c>
      <c r="E66" s="358">
        <f>'T3 ANSP'!E66+'T3 MET'!E66+'T3 NSA'!E66</f>
        <v>0</v>
      </c>
      <c r="F66" s="359">
        <f>'T3 ANSP'!F66+'T3 MET'!F66+'T3 NSA'!F66</f>
        <v>0</v>
      </c>
      <c r="G66" s="360">
        <f>'T3 ANSP'!G66+'T3 MET'!G66+'T3 NSA'!G66</f>
        <v>0</v>
      </c>
      <c r="H66" s="361">
        <f>'T3 ANSP'!H66+'T3 MET'!H66+'T3 NSA'!H66</f>
        <v>600</v>
      </c>
      <c r="I66" s="362">
        <f>'T3 ANSP'!I66+'T3 MET'!I66+'T3 NSA'!I66</f>
        <v>0</v>
      </c>
      <c r="J66" s="219">
        <f>'T3 ANSP'!J66+'T3 MET'!J66+'T3 NSA'!J66</f>
        <v>0</v>
      </c>
      <c r="L66" s="851"/>
    </row>
    <row r="67" spans="1:12" ht="12" customHeight="1" x14ac:dyDescent="0.35">
      <c r="A67" s="855">
        <v>2022</v>
      </c>
      <c r="B67" s="725"/>
      <c r="C67" s="197" t="s">
        <v>206</v>
      </c>
      <c r="D67" s="199">
        <f>'T3 ANSP'!D67+'T3 MET'!D67+'T3 NSA'!D67</f>
        <v>0</v>
      </c>
      <c r="E67" s="358">
        <f>'T3 ANSP'!E67+'T3 MET'!E67+'T3 NSA'!E67</f>
        <v>0</v>
      </c>
      <c r="F67" s="359">
        <f>'T3 ANSP'!F67+'T3 MET'!F67+'T3 NSA'!F67</f>
        <v>0</v>
      </c>
      <c r="G67" s="360">
        <f>'T3 ANSP'!G67+'T3 MET'!G67+'T3 NSA'!G67</f>
        <v>0</v>
      </c>
      <c r="H67" s="360">
        <f>'T3 ANSP'!H67+'T3 MET'!H67+'T3 NSA'!H67</f>
        <v>0</v>
      </c>
      <c r="I67" s="525">
        <f>'T3 ANSP'!I67+'T3 MET'!I67+'T3 NSA'!I67</f>
        <v>0</v>
      </c>
      <c r="J67" s="219">
        <f>'T3 ANSP'!J67+'T3 MET'!J67+'T3 NSA'!J67</f>
        <v>0</v>
      </c>
      <c r="L67" s="851"/>
    </row>
    <row r="68" spans="1:12" ht="12" customHeight="1" x14ac:dyDescent="0.35">
      <c r="A68" s="855">
        <v>2023</v>
      </c>
      <c r="B68" s="725"/>
      <c r="C68" s="197" t="s">
        <v>207</v>
      </c>
      <c r="D68" s="199">
        <f>'T3 ANSP'!D68+'T3 MET'!D68+'T3 NSA'!D68</f>
        <v>0</v>
      </c>
      <c r="E68" s="358">
        <f>'T3 ANSP'!E68+'T3 MET'!E68+'T3 NSA'!E68</f>
        <v>0</v>
      </c>
      <c r="F68" s="359">
        <f>'T3 ANSP'!F68+'T3 MET'!F68+'T3 NSA'!F68</f>
        <v>0</v>
      </c>
      <c r="G68" s="360">
        <f>'T3 ANSP'!G68+'T3 MET'!G68+'T3 NSA'!G68</f>
        <v>0</v>
      </c>
      <c r="H68" s="360">
        <f>'T3 ANSP'!H68+'T3 MET'!H68+'T3 NSA'!H68</f>
        <v>0</v>
      </c>
      <c r="I68" s="362">
        <f>'T3 ANSP'!I68+'T3 MET'!I68+'T3 NSA'!I68</f>
        <v>0</v>
      </c>
      <c r="J68" s="219">
        <f>'T3 ANSP'!J68+'T3 MET'!J68+'T3 NSA'!J68</f>
        <v>0</v>
      </c>
      <c r="L68" s="851"/>
    </row>
    <row r="69" spans="1:12" ht="12" customHeight="1" x14ac:dyDescent="0.35">
      <c r="A69" s="855">
        <v>2024</v>
      </c>
      <c r="B69" s="725"/>
      <c r="C69" s="204" t="s">
        <v>208</v>
      </c>
      <c r="D69" s="205">
        <f>'T3 ANSP'!D69+'T3 MET'!D69+'T3 NSA'!D69</f>
        <v>0</v>
      </c>
      <c r="E69" s="363">
        <f>'T3 ANSP'!E69+'T3 MET'!E69+'T3 NSA'!E69</f>
        <v>0</v>
      </c>
      <c r="F69" s="364">
        <f>'T3 ANSP'!F69+'T3 MET'!F69+'T3 NSA'!F69</f>
        <v>0</v>
      </c>
      <c r="G69" s="364">
        <f>'T3 ANSP'!G69+'T3 MET'!G69+'T3 NSA'!G69</f>
        <v>0</v>
      </c>
      <c r="H69" s="364">
        <f>'T3 ANSP'!H69+'T3 MET'!H69+'T3 NSA'!H69</f>
        <v>0</v>
      </c>
      <c r="I69" s="719">
        <f>'T3 ANSP'!I69+'T3 MET'!I69+'T3 NSA'!I69</f>
        <v>0</v>
      </c>
      <c r="J69" s="200">
        <f>'T3 ANSP'!J69+'T3 MET'!J69+'T3 NSA'!J69</f>
        <v>0</v>
      </c>
      <c r="L69" s="851"/>
    </row>
    <row r="70" spans="1:12" ht="12" customHeight="1" x14ac:dyDescent="0.35">
      <c r="A70" s="855" t="s">
        <v>116</v>
      </c>
      <c r="B70" s="725"/>
      <c r="C70" s="193" t="s">
        <v>98</v>
      </c>
      <c r="D70" s="523">
        <f>'T3 ANSP'!D70+'T3 MET'!D70+'T3 NSA'!D70</f>
        <v>600</v>
      </c>
      <c r="E70" s="549">
        <f>'T3 ANSP'!E70+'T3 MET'!E70+'T3 NSA'!E70</f>
        <v>0</v>
      </c>
      <c r="F70" s="521">
        <f>'T3 ANSP'!F70+'T3 MET'!F70+'T3 NSA'!F70</f>
        <v>0</v>
      </c>
      <c r="G70" s="521">
        <f>'T3 ANSP'!G70+'T3 MET'!G70+'T3 NSA'!G70</f>
        <v>0</v>
      </c>
      <c r="H70" s="521">
        <f>'T3 ANSP'!H70+'T3 MET'!H70+'T3 NSA'!H70</f>
        <v>600</v>
      </c>
      <c r="I70" s="650">
        <f>'T3 ANSP'!I70+'T3 MET'!I70+'T3 NSA'!I70</f>
        <v>0</v>
      </c>
      <c r="J70" s="523">
        <f>'T3 ANSP'!J70+'T3 MET'!J70+'T3 NSA'!J70</f>
        <v>0</v>
      </c>
      <c r="L70" s="851"/>
    </row>
    <row r="71" spans="1:12" ht="4.1500000000000004" customHeight="1" x14ac:dyDescent="0.35">
      <c r="A71" s="857"/>
      <c r="B71" s="725"/>
      <c r="D71" s="528"/>
      <c r="E71" s="528"/>
      <c r="F71" s="528"/>
      <c r="G71" s="528"/>
      <c r="H71" s="528"/>
      <c r="I71" s="528"/>
      <c r="J71" s="528"/>
      <c r="L71" s="851"/>
    </row>
    <row r="72" spans="1:12" ht="12" customHeight="1" x14ac:dyDescent="0.35">
      <c r="A72" s="855">
        <v>2017</v>
      </c>
      <c r="B72" s="725"/>
      <c r="C72" s="606" t="s">
        <v>268</v>
      </c>
      <c r="D72" s="714">
        <f>'T3 ANSP'!D72+'T3 MET'!D72+'T3 NSA'!D72</f>
        <v>300</v>
      </c>
      <c r="E72" s="368">
        <f>'T3 ANSP'!E72+'T3 MET'!E72+'T3 NSA'!E72</f>
        <v>0</v>
      </c>
      <c r="F72" s="356">
        <f>'T3 ANSP'!F72+'T3 MET'!F72+'T3 NSA'!F72</f>
        <v>0</v>
      </c>
      <c r="G72" s="356">
        <f>'T3 ANSP'!G72+'T3 MET'!G72+'T3 NSA'!G72</f>
        <v>300</v>
      </c>
      <c r="H72" s="356">
        <f>'T3 ANSP'!H72+'T3 MET'!H72+'T3 NSA'!H72</f>
        <v>0</v>
      </c>
      <c r="I72" s="709">
        <f>'T3 ANSP'!I72+'T3 MET'!I72+'T3 NSA'!I72</f>
        <v>0</v>
      </c>
      <c r="J72" s="220">
        <f>'T3 ANSP'!J72+'T3 MET'!J72+'T3 NSA'!J72</f>
        <v>0</v>
      </c>
      <c r="L72" s="851"/>
    </row>
    <row r="73" spans="1:12" ht="12" customHeight="1" x14ac:dyDescent="0.35">
      <c r="A73" s="855">
        <v>2018</v>
      </c>
      <c r="B73" s="725"/>
      <c r="C73" s="607" t="s">
        <v>270</v>
      </c>
      <c r="D73" s="715">
        <f>'T3 ANSP'!D73+'T3 MET'!D73+'T3 NSA'!D73</f>
        <v>-300</v>
      </c>
      <c r="E73" s="524">
        <f>'T3 ANSP'!E73+'T3 MET'!E73+'T3 NSA'!E73</f>
        <v>-300</v>
      </c>
      <c r="F73" s="361">
        <f>'T3 ANSP'!F73+'T3 MET'!F73+'T3 NSA'!F73</f>
        <v>0</v>
      </c>
      <c r="G73" s="361">
        <f>'T3 ANSP'!G73+'T3 MET'!G73+'T3 NSA'!G73</f>
        <v>0</v>
      </c>
      <c r="H73" s="361">
        <f>'T3 ANSP'!H73+'T3 MET'!H73+'T3 NSA'!H73</f>
        <v>0</v>
      </c>
      <c r="I73" s="525">
        <f>'T3 ANSP'!I73+'T3 MET'!I73+'T3 NSA'!I73</f>
        <v>0</v>
      </c>
      <c r="J73" s="219">
        <f>'T3 ANSP'!J73+'T3 MET'!J73+'T3 NSA'!J73</f>
        <v>0</v>
      </c>
      <c r="L73" s="851"/>
    </row>
    <row r="74" spans="1:12" ht="12" customHeight="1" x14ac:dyDescent="0.35">
      <c r="A74" s="855">
        <v>2019</v>
      </c>
      <c r="B74" s="725"/>
      <c r="C74" s="607" t="s">
        <v>269</v>
      </c>
      <c r="D74" s="715">
        <f>'T3 ANSP'!D74+'T3 MET'!D74+'T3 NSA'!D74</f>
        <v>600</v>
      </c>
      <c r="E74" s="358">
        <f>'T3 ANSP'!E74+'T3 MET'!E74+'T3 NSA'!E74</f>
        <v>0</v>
      </c>
      <c r="F74" s="361">
        <f>'T3 ANSP'!F74+'T3 MET'!F74+'T3 NSA'!F74</f>
        <v>600</v>
      </c>
      <c r="G74" s="361">
        <f>'T3 ANSP'!G74+'T3 MET'!G74+'T3 NSA'!G74</f>
        <v>0</v>
      </c>
      <c r="H74" s="361">
        <f>'T3 ANSP'!H74+'T3 MET'!H74+'T3 NSA'!H74</f>
        <v>0</v>
      </c>
      <c r="I74" s="525">
        <f>'T3 ANSP'!I74+'T3 MET'!I74+'T3 NSA'!I74</f>
        <v>0</v>
      </c>
      <c r="J74" s="219">
        <f>'T3 ANSP'!J74+'T3 MET'!J74+'T3 NSA'!J74</f>
        <v>0</v>
      </c>
      <c r="L74" s="851"/>
    </row>
    <row r="75" spans="1:12" ht="12" customHeight="1" x14ac:dyDescent="0.35">
      <c r="A75" s="855" t="s">
        <v>116</v>
      </c>
      <c r="B75" s="725"/>
      <c r="C75" s="193" t="s">
        <v>291</v>
      </c>
      <c r="D75" s="523">
        <f>'T3 ANSP'!D75+'T3 MET'!D75+'T3 NSA'!D75</f>
        <v>600</v>
      </c>
      <c r="E75" s="549">
        <f>'T3 ANSP'!E75+'T3 MET'!E75+'T3 NSA'!E75</f>
        <v>-300</v>
      </c>
      <c r="F75" s="521">
        <f>'T3 ANSP'!F75+'T3 MET'!F75+'T3 NSA'!F75</f>
        <v>600</v>
      </c>
      <c r="G75" s="521">
        <f>'T3 ANSP'!G75+'T3 MET'!G75+'T3 NSA'!G75</f>
        <v>300</v>
      </c>
      <c r="H75" s="521">
        <f>'T3 ANSP'!H75+'T3 MET'!H75+'T3 NSA'!H75</f>
        <v>0</v>
      </c>
      <c r="I75" s="650">
        <f>'T3 ANSP'!I75+'T3 MET'!I75+'T3 NSA'!I75</f>
        <v>0</v>
      </c>
      <c r="J75" s="523">
        <f>'T3 ANSP'!J75+'T3 MET'!J75+'T3 NSA'!J75</f>
        <v>0</v>
      </c>
      <c r="L75" s="851"/>
    </row>
    <row r="76" spans="1:12" ht="4.1500000000000004" customHeight="1" x14ac:dyDescent="0.35">
      <c r="A76" s="857"/>
      <c r="B76" s="725"/>
      <c r="D76" s="528"/>
      <c r="E76" s="528"/>
      <c r="F76" s="528"/>
      <c r="G76" s="528"/>
      <c r="H76" s="528"/>
      <c r="I76" s="528"/>
      <c r="J76" s="528"/>
      <c r="L76" s="851"/>
    </row>
    <row r="77" spans="1:12" ht="12" customHeight="1" x14ac:dyDescent="0.35">
      <c r="A77" s="855">
        <v>2017</v>
      </c>
      <c r="B77" s="725"/>
      <c r="C77" s="606" t="s">
        <v>253</v>
      </c>
      <c r="D77" s="714">
        <f>'T3 ANSP'!D77+'T3 MET'!D77+'T3 NSA'!D77</f>
        <v>0</v>
      </c>
      <c r="E77" s="368">
        <f>'T3 ANSP'!E77+'T3 MET'!E77+'T3 NSA'!E77</f>
        <v>0</v>
      </c>
      <c r="F77" s="356">
        <f>'T3 ANSP'!F77+'T3 MET'!F77+'T3 NSA'!F77</f>
        <v>0</v>
      </c>
      <c r="G77" s="356">
        <f>'T3 ANSP'!G77+'T3 MET'!G77+'T3 NSA'!G77</f>
        <v>0</v>
      </c>
      <c r="H77" s="356">
        <f>'T3 ANSP'!H77+'T3 MET'!H77+'T3 NSA'!H77</f>
        <v>0</v>
      </c>
      <c r="I77" s="709">
        <f>'T3 ANSP'!I77+'T3 MET'!I77+'T3 NSA'!I77</f>
        <v>0</v>
      </c>
      <c r="J77" s="220">
        <f>'T3 ANSP'!J77+'T3 MET'!J77+'T3 NSA'!J77</f>
        <v>0</v>
      </c>
      <c r="L77" s="851"/>
    </row>
    <row r="78" spans="1:12" ht="12" customHeight="1" x14ac:dyDescent="0.35">
      <c r="A78" s="855">
        <v>2018</v>
      </c>
      <c r="B78" s="725"/>
      <c r="C78" s="607" t="s">
        <v>254</v>
      </c>
      <c r="D78" s="715">
        <f>'T3 ANSP'!D78+'T3 MET'!D78+'T3 NSA'!D78</f>
        <v>-500</v>
      </c>
      <c r="E78" s="524">
        <f>'T3 ANSP'!E78+'T3 MET'!E78+'T3 NSA'!E78</f>
        <v>-500</v>
      </c>
      <c r="F78" s="360">
        <f>'T3 ANSP'!F78+'T3 MET'!F78+'T3 NSA'!F78</f>
        <v>0</v>
      </c>
      <c r="G78" s="360">
        <f>'T3 ANSP'!G78+'T3 MET'!G78+'T3 NSA'!G78</f>
        <v>0</v>
      </c>
      <c r="H78" s="360">
        <f>'T3 ANSP'!H78+'T3 MET'!H78+'T3 NSA'!H78</f>
        <v>0</v>
      </c>
      <c r="I78" s="362">
        <f>'T3 ANSP'!I78+'T3 MET'!I78+'T3 NSA'!I78</f>
        <v>0</v>
      </c>
      <c r="J78" s="188">
        <f>'T3 ANSP'!J78+'T3 MET'!J78+'T3 NSA'!J78</f>
        <v>0</v>
      </c>
      <c r="L78" s="851"/>
    </row>
    <row r="79" spans="1:12" ht="12" customHeight="1" x14ac:dyDescent="0.35">
      <c r="A79" s="855">
        <v>2019</v>
      </c>
      <c r="B79" s="725"/>
      <c r="C79" s="607" t="s">
        <v>255</v>
      </c>
      <c r="D79" s="715">
        <f>'T3 ANSP'!D79+'T3 MET'!D79+'T3 NSA'!D79</f>
        <v>250</v>
      </c>
      <c r="E79" s="358">
        <f>'T3 ANSP'!E79+'T3 MET'!E79+'T3 NSA'!E79</f>
        <v>0</v>
      </c>
      <c r="F79" s="361">
        <f>'T3 ANSP'!F79+'T3 MET'!F79+'T3 NSA'!F79</f>
        <v>250</v>
      </c>
      <c r="G79" s="360">
        <f>'T3 ANSP'!G79+'T3 MET'!G79+'T3 NSA'!G79</f>
        <v>0</v>
      </c>
      <c r="H79" s="360">
        <f>'T3 ANSP'!H79+'T3 MET'!H79+'T3 NSA'!H79</f>
        <v>0</v>
      </c>
      <c r="I79" s="362">
        <f>'T3 ANSP'!I79+'T3 MET'!I79+'T3 NSA'!I79</f>
        <v>0</v>
      </c>
      <c r="J79" s="188">
        <f>'T3 ANSP'!J79+'T3 MET'!J79+'T3 NSA'!J79</f>
        <v>0</v>
      </c>
      <c r="L79" s="851"/>
    </row>
    <row r="80" spans="1:12" ht="12" customHeight="1" x14ac:dyDescent="0.35">
      <c r="A80" s="856" t="s">
        <v>306</v>
      </c>
      <c r="B80" s="725"/>
      <c r="C80" s="609" t="s">
        <v>292</v>
      </c>
      <c r="D80" s="194">
        <f>'T3 ANSP'!D80+'T3 MET'!D80+'T3 NSA'!D80</f>
        <v>-250</v>
      </c>
      <c r="E80" s="875">
        <f>'T3 ANSP'!E80+'T3 MET'!E80+'T3 NSA'!E80</f>
        <v>-500</v>
      </c>
      <c r="F80" s="634">
        <f>'T3 ANSP'!F80+'T3 MET'!F80+'T3 NSA'!F80</f>
        <v>250</v>
      </c>
      <c r="G80" s="634">
        <f>'T3 ANSP'!G80+'T3 MET'!G80+'T3 NSA'!G80</f>
        <v>0</v>
      </c>
      <c r="H80" s="634">
        <f>'T3 ANSP'!H80+'T3 MET'!H80+'T3 NSA'!H80</f>
        <v>0</v>
      </c>
      <c r="I80" s="879">
        <f>'T3 ANSP'!I80+'T3 MET'!I80+'T3 NSA'!I80</f>
        <v>0</v>
      </c>
      <c r="J80" s="194">
        <f>'T3 ANSP'!J80+'T3 MET'!J80+'T3 NSA'!J80</f>
        <v>0</v>
      </c>
      <c r="L80" s="851"/>
    </row>
    <row r="81" spans="1:12" ht="12" customHeight="1" x14ac:dyDescent="0.35">
      <c r="A81" s="855">
        <v>2020</v>
      </c>
      <c r="B81" s="725"/>
      <c r="C81" s="184" t="s">
        <v>209</v>
      </c>
      <c r="D81" s="217">
        <f>'T3 ANSP'!D81+'T3 MET'!D81+'T3 NSA'!D81</f>
        <v>2000</v>
      </c>
      <c r="E81" s="354">
        <f>'T3 ANSP'!E81+'T3 MET'!E81+'T3 NSA'!E81</f>
        <v>0</v>
      </c>
      <c r="F81" s="355">
        <f>'T3 ANSP'!F81+'T3 MET'!F81+'T3 NSA'!F81</f>
        <v>0</v>
      </c>
      <c r="G81" s="356">
        <f>'T3 ANSP'!G81+'T3 MET'!G81+'T3 NSA'!G81</f>
        <v>2000</v>
      </c>
      <c r="H81" s="357">
        <f>'T3 ANSP'!H81+'T3 MET'!H81+'T3 NSA'!H81</f>
        <v>0</v>
      </c>
      <c r="I81" s="717">
        <f>'T3 ANSP'!I81+'T3 MET'!I81+'T3 NSA'!I81</f>
        <v>0</v>
      </c>
      <c r="J81" s="185">
        <f>'T3 ANSP'!J81+'T3 MET'!J81+'T3 NSA'!J81</f>
        <v>0</v>
      </c>
      <c r="L81" s="851"/>
    </row>
    <row r="82" spans="1:12" ht="12" customHeight="1" x14ac:dyDescent="0.35">
      <c r="A82" s="855">
        <v>2021</v>
      </c>
      <c r="B82" s="725"/>
      <c r="C82" s="186" t="s">
        <v>210</v>
      </c>
      <c r="D82" s="214">
        <f>'T3 ANSP'!D82+'T3 MET'!D82+'T3 NSA'!D82</f>
        <v>-3000</v>
      </c>
      <c r="E82" s="358">
        <f>'T3 ANSP'!E82+'T3 MET'!E82+'T3 NSA'!E82</f>
        <v>0</v>
      </c>
      <c r="F82" s="359">
        <f>'T3 ANSP'!F82+'T3 MET'!F82+'T3 NSA'!F82</f>
        <v>0</v>
      </c>
      <c r="G82" s="360">
        <f>'T3 ANSP'!G82+'T3 MET'!G82+'T3 NSA'!G82</f>
        <v>0</v>
      </c>
      <c r="H82" s="361">
        <f>'T3 ANSP'!H82+'T3 MET'!H82+'T3 NSA'!H82</f>
        <v>-3000</v>
      </c>
      <c r="I82" s="362">
        <f>'T3 ANSP'!I82+'T3 MET'!I82+'T3 NSA'!I82</f>
        <v>0</v>
      </c>
      <c r="J82" s="188">
        <f>'T3 ANSP'!J82+'T3 MET'!J82+'T3 NSA'!J82</f>
        <v>0</v>
      </c>
      <c r="L82" s="851"/>
    </row>
    <row r="83" spans="1:12" ht="12" customHeight="1" x14ac:dyDescent="0.35">
      <c r="A83" s="855">
        <v>2022</v>
      </c>
      <c r="B83" s="725"/>
      <c r="C83" s="186" t="s">
        <v>211</v>
      </c>
      <c r="D83" s="214">
        <f>'T3 ANSP'!D83+'T3 MET'!D83+'T3 NSA'!D83</f>
        <v>0</v>
      </c>
      <c r="E83" s="358">
        <f>'T3 ANSP'!E83+'T3 MET'!E83+'T3 NSA'!E83</f>
        <v>0</v>
      </c>
      <c r="F83" s="359">
        <f>'T3 ANSP'!F83+'T3 MET'!F83+'T3 NSA'!F83</f>
        <v>0</v>
      </c>
      <c r="G83" s="360">
        <f>'T3 ANSP'!G83+'T3 MET'!G83+'T3 NSA'!G83</f>
        <v>0</v>
      </c>
      <c r="H83" s="360">
        <f>'T3 ANSP'!H83+'T3 MET'!H83+'T3 NSA'!H83</f>
        <v>0</v>
      </c>
      <c r="I83" s="525">
        <f>'T3 ANSP'!I83+'T3 MET'!I83+'T3 NSA'!I83</f>
        <v>0</v>
      </c>
      <c r="J83" s="188">
        <f>'T3 ANSP'!J83+'T3 MET'!J83+'T3 NSA'!J83</f>
        <v>0</v>
      </c>
      <c r="L83" s="851"/>
    </row>
    <row r="84" spans="1:12" ht="12" customHeight="1" x14ac:dyDescent="0.35">
      <c r="A84" s="855">
        <v>2023</v>
      </c>
      <c r="B84" s="725"/>
      <c r="C84" s="186" t="s">
        <v>212</v>
      </c>
      <c r="D84" s="214">
        <f>'T3 ANSP'!D84+'T3 MET'!D84+'T3 NSA'!D84</f>
        <v>0</v>
      </c>
      <c r="E84" s="358">
        <f>'T3 ANSP'!E84+'T3 MET'!E84+'T3 NSA'!E84</f>
        <v>0</v>
      </c>
      <c r="F84" s="359">
        <f>'T3 ANSP'!F84+'T3 MET'!F84+'T3 NSA'!F84</f>
        <v>0</v>
      </c>
      <c r="G84" s="360">
        <f>'T3 ANSP'!G84+'T3 MET'!G84+'T3 NSA'!G84</f>
        <v>0</v>
      </c>
      <c r="H84" s="360">
        <f>'T3 ANSP'!H84+'T3 MET'!H84+'T3 NSA'!H84</f>
        <v>0</v>
      </c>
      <c r="I84" s="362">
        <f>'T3 ANSP'!I84+'T3 MET'!I84+'T3 NSA'!I84</f>
        <v>0</v>
      </c>
      <c r="J84" s="219">
        <f>'T3 ANSP'!J84+'T3 MET'!J84+'T3 NSA'!J84</f>
        <v>0</v>
      </c>
      <c r="L84" s="851"/>
    </row>
    <row r="85" spans="1:12" ht="12" customHeight="1" x14ac:dyDescent="0.35">
      <c r="A85" s="855">
        <v>2024</v>
      </c>
      <c r="B85" s="725"/>
      <c r="C85" s="191" t="s">
        <v>213</v>
      </c>
      <c r="D85" s="215">
        <f>'T3 ANSP'!D85+'T3 MET'!D85+'T3 NSA'!D85</f>
        <v>0</v>
      </c>
      <c r="E85" s="363">
        <f>'T3 ANSP'!E85+'T3 MET'!E85+'T3 NSA'!E85</f>
        <v>0</v>
      </c>
      <c r="F85" s="364">
        <f>'T3 ANSP'!F85+'T3 MET'!F85+'T3 NSA'!F85</f>
        <v>0</v>
      </c>
      <c r="G85" s="364">
        <f>'T3 ANSP'!G85+'T3 MET'!G85+'T3 NSA'!G85</f>
        <v>0</v>
      </c>
      <c r="H85" s="364">
        <f>'T3 ANSP'!H85+'T3 MET'!H85+'T3 NSA'!H85</f>
        <v>0</v>
      </c>
      <c r="I85" s="719">
        <f>'T3 ANSP'!I85+'T3 MET'!I85+'T3 NSA'!I85</f>
        <v>0</v>
      </c>
      <c r="J85" s="200">
        <f>'T3 ANSP'!J85+'T3 MET'!J85+'T3 NSA'!J85</f>
        <v>0</v>
      </c>
      <c r="L85" s="851"/>
    </row>
    <row r="86" spans="1:12" ht="12" customHeight="1" x14ac:dyDescent="0.35">
      <c r="A86" s="855" t="s">
        <v>116</v>
      </c>
      <c r="B86" s="725"/>
      <c r="C86" s="193" t="s">
        <v>293</v>
      </c>
      <c r="D86" s="523">
        <f>'T3 ANSP'!D86+'T3 MET'!D86+'T3 NSA'!D86</f>
        <v>-1250</v>
      </c>
      <c r="E86" s="549">
        <f>'T3 ANSP'!E86+'T3 MET'!E86+'T3 NSA'!E86</f>
        <v>-500</v>
      </c>
      <c r="F86" s="521">
        <f>'T3 ANSP'!F86+'T3 MET'!F86+'T3 NSA'!F86</f>
        <v>250</v>
      </c>
      <c r="G86" s="521">
        <f>'T3 ANSP'!G86+'T3 MET'!G86+'T3 NSA'!G86</f>
        <v>2000</v>
      </c>
      <c r="H86" s="521">
        <f>'T3 ANSP'!H86+'T3 MET'!H86+'T3 NSA'!H86</f>
        <v>-3000</v>
      </c>
      <c r="I86" s="650">
        <f>'T3 ANSP'!I86+'T3 MET'!I86+'T3 NSA'!I86</f>
        <v>0</v>
      </c>
      <c r="J86" s="523">
        <f>'T3 ANSP'!J86+'T3 MET'!J86+'T3 NSA'!J86</f>
        <v>0</v>
      </c>
      <c r="L86" s="851"/>
    </row>
    <row r="87" spans="1:12" ht="4.1500000000000004" customHeight="1" x14ac:dyDescent="0.35">
      <c r="A87" s="857"/>
      <c r="B87" s="725"/>
      <c r="D87" s="528"/>
      <c r="E87" s="528"/>
      <c r="F87" s="528"/>
      <c r="G87" s="528"/>
      <c r="H87" s="528"/>
      <c r="I87" s="528"/>
      <c r="J87" s="528"/>
      <c r="L87" s="851"/>
    </row>
    <row r="88" spans="1:12" ht="12" customHeight="1" x14ac:dyDescent="0.35">
      <c r="A88" s="855">
        <v>2017</v>
      </c>
      <c r="B88" s="725"/>
      <c r="C88" s="184" t="s">
        <v>274</v>
      </c>
      <c r="D88" s="220">
        <f>'T3 ANSP'!D88+'T3 MET'!D88+'T3 NSA'!D88</f>
        <v>0</v>
      </c>
      <c r="E88" s="368">
        <f>'T3 ANSP'!E88+'T3 MET'!E88+'T3 NSA'!E88</f>
        <v>0</v>
      </c>
      <c r="F88" s="356">
        <f>'T3 ANSP'!F88+'T3 MET'!F88+'T3 NSA'!F88</f>
        <v>0</v>
      </c>
      <c r="G88" s="356">
        <f>'T3 ANSP'!G88+'T3 MET'!G88+'T3 NSA'!G88</f>
        <v>0</v>
      </c>
      <c r="H88" s="356">
        <f>'T3 ANSP'!H88+'T3 MET'!H88+'T3 NSA'!H88</f>
        <v>0</v>
      </c>
      <c r="I88" s="709">
        <f>'T3 ANSP'!I88+'T3 MET'!I88+'T3 NSA'!I88</f>
        <v>0</v>
      </c>
      <c r="J88" s="185">
        <f>'T3 ANSP'!J88+'T3 MET'!J88+'T3 NSA'!J88</f>
        <v>0</v>
      </c>
      <c r="L88" s="851"/>
    </row>
    <row r="89" spans="1:12" ht="12" customHeight="1" x14ac:dyDescent="0.35">
      <c r="A89" s="855">
        <v>2018</v>
      </c>
      <c r="B89" s="725"/>
      <c r="C89" s="186" t="s">
        <v>275</v>
      </c>
      <c r="D89" s="219">
        <f>'T3 ANSP'!D89+'T3 MET'!D89+'T3 NSA'!D89</f>
        <v>0</v>
      </c>
      <c r="E89" s="524">
        <f>'T3 ANSP'!E89+'T3 MET'!E89+'T3 NSA'!E89</f>
        <v>0</v>
      </c>
      <c r="F89" s="361">
        <f>'T3 ANSP'!F89+'T3 MET'!F89+'T3 NSA'!F89</f>
        <v>0</v>
      </c>
      <c r="G89" s="361">
        <f>'T3 ANSP'!G89+'T3 MET'!G89+'T3 NSA'!G89</f>
        <v>0</v>
      </c>
      <c r="H89" s="361">
        <f>'T3 ANSP'!H89+'T3 MET'!H89+'T3 NSA'!H89</f>
        <v>0</v>
      </c>
      <c r="I89" s="525">
        <f>'T3 ANSP'!I89+'T3 MET'!I89+'T3 NSA'!I89</f>
        <v>0</v>
      </c>
      <c r="J89" s="188">
        <f>'T3 ANSP'!J89+'T3 MET'!J89+'T3 NSA'!J89</f>
        <v>0</v>
      </c>
      <c r="L89" s="851"/>
    </row>
    <row r="90" spans="1:12" ht="12" customHeight="1" x14ac:dyDescent="0.35">
      <c r="A90" s="855">
        <v>2019</v>
      </c>
      <c r="B90" s="725"/>
      <c r="C90" s="186" t="s">
        <v>276</v>
      </c>
      <c r="D90" s="219">
        <f>'T3 ANSP'!D90+'T3 MET'!D90+'T3 NSA'!D90</f>
        <v>0</v>
      </c>
      <c r="E90" s="358">
        <f>'T3 ANSP'!E90+'T3 MET'!E90+'T3 NSA'!E90</f>
        <v>0</v>
      </c>
      <c r="F90" s="361">
        <f>'T3 ANSP'!F90+'T3 MET'!F90+'T3 NSA'!F90</f>
        <v>0</v>
      </c>
      <c r="G90" s="361">
        <f>'T3 ANSP'!G90+'T3 MET'!G90+'T3 NSA'!G90</f>
        <v>0</v>
      </c>
      <c r="H90" s="361">
        <f>'T3 ANSP'!H90+'T3 MET'!H90+'T3 NSA'!H90</f>
        <v>0</v>
      </c>
      <c r="I90" s="525">
        <f>'T3 ANSP'!I90+'T3 MET'!I90+'T3 NSA'!I90</f>
        <v>0</v>
      </c>
      <c r="J90" s="188">
        <f>'T3 ANSP'!J90+'T3 MET'!J90+'T3 NSA'!J90</f>
        <v>0</v>
      </c>
      <c r="L90" s="851"/>
    </row>
    <row r="91" spans="1:12" ht="12" customHeight="1" x14ac:dyDescent="0.35">
      <c r="A91" s="856" t="s">
        <v>306</v>
      </c>
      <c r="B91" s="725"/>
      <c r="C91" s="609" t="s">
        <v>295</v>
      </c>
      <c r="D91" s="634">
        <f>'T3 ANSP'!D91+'T3 MET'!D91+'T3 NSA'!D91</f>
        <v>0</v>
      </c>
      <c r="E91" s="634">
        <f>'T3 ANSP'!E91+'T3 MET'!E91+'T3 NSA'!E91</f>
        <v>0</v>
      </c>
      <c r="F91" s="634">
        <f>'T3 ANSP'!F91+'T3 MET'!F91+'T3 NSA'!F91</f>
        <v>0</v>
      </c>
      <c r="G91" s="634">
        <f>'T3 ANSP'!G91+'T3 MET'!G91+'T3 NSA'!G91</f>
        <v>0</v>
      </c>
      <c r="H91" s="634">
        <f>'T3 ANSP'!H91+'T3 MET'!H91+'T3 NSA'!H91</f>
        <v>0</v>
      </c>
      <c r="I91" s="635">
        <f>'T3 ANSP'!I91+'T3 MET'!I91+'T3 NSA'!I91</f>
        <v>0</v>
      </c>
      <c r="J91" s="636">
        <f>'T3 ANSP'!J91+'T3 MET'!J91+'T3 NSA'!J91</f>
        <v>0</v>
      </c>
      <c r="L91" s="851"/>
    </row>
    <row r="92" spans="1:12" ht="12" customHeight="1" x14ac:dyDescent="0.35">
      <c r="A92" s="855">
        <v>2020</v>
      </c>
      <c r="B92" s="725"/>
      <c r="C92" s="184" t="s">
        <v>214</v>
      </c>
      <c r="D92" s="221">
        <f>'T3 ANSP'!D92+'T3 MET'!D92+'T3 NSA'!D92</f>
        <v>0</v>
      </c>
      <c r="E92" s="354">
        <f>'T3 ANSP'!E92+'T3 MET'!E92+'T3 NSA'!E92</f>
        <v>0</v>
      </c>
      <c r="F92" s="355">
        <f>'T3 ANSP'!F92+'T3 MET'!F92+'T3 NSA'!F92</f>
        <v>0</v>
      </c>
      <c r="G92" s="356">
        <f>'T3 ANSP'!G92+'T3 MET'!G92+'T3 NSA'!G92</f>
        <v>0</v>
      </c>
      <c r="H92" s="357">
        <f>'T3 ANSP'!H92+'T3 MET'!H92+'T3 NSA'!H92</f>
        <v>0</v>
      </c>
      <c r="I92" s="717">
        <f>'T3 ANSP'!I92+'T3 MET'!I92+'T3 NSA'!I92</f>
        <v>0</v>
      </c>
      <c r="J92" s="185">
        <f>'T3 ANSP'!J92+'T3 MET'!J92+'T3 NSA'!J92</f>
        <v>0</v>
      </c>
      <c r="L92" s="851"/>
    </row>
    <row r="93" spans="1:12" ht="12" customHeight="1" x14ac:dyDescent="0.35">
      <c r="A93" s="855">
        <v>2021</v>
      </c>
      <c r="B93" s="725"/>
      <c r="C93" s="186" t="s">
        <v>215</v>
      </c>
      <c r="D93" s="222">
        <f>'T3 ANSP'!D93+'T3 MET'!D93+'T3 NSA'!D93</f>
        <v>0</v>
      </c>
      <c r="E93" s="358">
        <f>'T3 ANSP'!E93+'T3 MET'!E93+'T3 NSA'!E93</f>
        <v>0</v>
      </c>
      <c r="F93" s="359">
        <f>'T3 ANSP'!F93+'T3 MET'!F93+'T3 NSA'!F93</f>
        <v>0</v>
      </c>
      <c r="G93" s="360">
        <f>'T3 ANSP'!G93+'T3 MET'!G93+'T3 NSA'!G93</f>
        <v>0</v>
      </c>
      <c r="H93" s="361">
        <f>'T3 ANSP'!H93+'T3 MET'!H93+'T3 NSA'!H93</f>
        <v>0</v>
      </c>
      <c r="I93" s="362">
        <f>'T3 ANSP'!I93+'T3 MET'!I93+'T3 NSA'!I93</f>
        <v>0</v>
      </c>
      <c r="J93" s="188">
        <f>'T3 ANSP'!J93+'T3 MET'!J93+'T3 NSA'!J93</f>
        <v>0</v>
      </c>
      <c r="L93" s="851"/>
    </row>
    <row r="94" spans="1:12" ht="12" customHeight="1" x14ac:dyDescent="0.35">
      <c r="A94" s="855">
        <v>2022</v>
      </c>
      <c r="B94" s="725"/>
      <c r="C94" s="186" t="s">
        <v>216</v>
      </c>
      <c r="D94" s="222">
        <f>'T3 ANSP'!D94+'T3 MET'!D94+'T3 NSA'!D94</f>
        <v>0</v>
      </c>
      <c r="E94" s="358">
        <f>'T3 ANSP'!E94+'T3 MET'!E94+'T3 NSA'!E94</f>
        <v>0</v>
      </c>
      <c r="F94" s="359">
        <f>'T3 ANSP'!F94+'T3 MET'!F94+'T3 NSA'!F94</f>
        <v>0</v>
      </c>
      <c r="G94" s="360">
        <f>'T3 ANSP'!G94+'T3 MET'!G94+'T3 NSA'!G94</f>
        <v>0</v>
      </c>
      <c r="H94" s="360">
        <f>'T3 ANSP'!H94+'T3 MET'!H94+'T3 NSA'!H94</f>
        <v>0</v>
      </c>
      <c r="I94" s="525">
        <f>'T3 ANSP'!I94+'T3 MET'!I94+'T3 NSA'!I94</f>
        <v>0</v>
      </c>
      <c r="J94" s="188">
        <f>'T3 ANSP'!J94+'T3 MET'!J94+'T3 NSA'!J94</f>
        <v>0</v>
      </c>
      <c r="L94" s="851"/>
    </row>
    <row r="95" spans="1:12" ht="12" customHeight="1" x14ac:dyDescent="0.35">
      <c r="A95" s="855">
        <v>2023</v>
      </c>
      <c r="B95" s="725"/>
      <c r="C95" s="186" t="s">
        <v>217</v>
      </c>
      <c r="D95" s="222">
        <f>'T3 ANSP'!D95+'T3 MET'!D95+'T3 NSA'!D95</f>
        <v>0</v>
      </c>
      <c r="E95" s="358">
        <f>'T3 ANSP'!E95+'T3 MET'!E95+'T3 NSA'!E95</f>
        <v>0</v>
      </c>
      <c r="F95" s="359">
        <f>'T3 ANSP'!F95+'T3 MET'!F95+'T3 NSA'!F95</f>
        <v>0</v>
      </c>
      <c r="G95" s="360">
        <f>'T3 ANSP'!G95+'T3 MET'!G95+'T3 NSA'!G95</f>
        <v>0</v>
      </c>
      <c r="H95" s="360">
        <f>'T3 ANSP'!H95+'T3 MET'!H95+'T3 NSA'!H95</f>
        <v>0</v>
      </c>
      <c r="I95" s="362">
        <f>'T3 ANSP'!I95+'T3 MET'!I95+'T3 NSA'!I95</f>
        <v>0</v>
      </c>
      <c r="J95" s="219">
        <f>'T3 ANSP'!J95+'T3 MET'!J95+'T3 NSA'!J95</f>
        <v>0</v>
      </c>
      <c r="L95" s="851"/>
    </row>
    <row r="96" spans="1:12" ht="12" customHeight="1" x14ac:dyDescent="0.35">
      <c r="A96" s="855">
        <v>2024</v>
      </c>
      <c r="B96" s="725"/>
      <c r="C96" s="191" t="s">
        <v>218</v>
      </c>
      <c r="D96" s="223">
        <f>'T3 ANSP'!D96+'T3 MET'!D96+'T3 NSA'!D96</f>
        <v>0</v>
      </c>
      <c r="E96" s="363">
        <f>'T3 ANSP'!E96+'T3 MET'!E96+'T3 NSA'!E96</f>
        <v>0</v>
      </c>
      <c r="F96" s="364">
        <f>'T3 ANSP'!F96+'T3 MET'!F96+'T3 NSA'!F96</f>
        <v>0</v>
      </c>
      <c r="G96" s="364">
        <f>'T3 ANSP'!G96+'T3 MET'!G96+'T3 NSA'!G96</f>
        <v>0</v>
      </c>
      <c r="H96" s="364">
        <f>'T3 ANSP'!H96+'T3 MET'!H96+'T3 NSA'!H96</f>
        <v>0</v>
      </c>
      <c r="I96" s="719">
        <f>'T3 ANSP'!I96+'T3 MET'!I96+'T3 NSA'!I96</f>
        <v>0</v>
      </c>
      <c r="J96" s="200">
        <f>'T3 ANSP'!J96+'T3 MET'!J96+'T3 NSA'!J96</f>
        <v>0</v>
      </c>
      <c r="L96" s="851"/>
    </row>
    <row r="97" spans="1:12" ht="12" customHeight="1" x14ac:dyDescent="0.35">
      <c r="A97" s="855" t="s">
        <v>116</v>
      </c>
      <c r="B97" s="725"/>
      <c r="C97" s="193" t="s">
        <v>294</v>
      </c>
      <c r="D97" s="523">
        <f>'T3 ANSP'!D97+'T3 MET'!D97+'T3 NSA'!D97</f>
        <v>0</v>
      </c>
      <c r="E97" s="549">
        <f>'T3 ANSP'!E97+'T3 MET'!E97+'T3 NSA'!E97</f>
        <v>0</v>
      </c>
      <c r="F97" s="521">
        <f>'T3 ANSP'!F97+'T3 MET'!F97+'T3 NSA'!F97</f>
        <v>0</v>
      </c>
      <c r="G97" s="521">
        <f>'T3 ANSP'!G97+'T3 MET'!G97+'T3 NSA'!G97</f>
        <v>0</v>
      </c>
      <c r="H97" s="521">
        <f>'T3 ANSP'!H97+'T3 MET'!H97+'T3 NSA'!H97</f>
        <v>0</v>
      </c>
      <c r="I97" s="650">
        <f>'T3 ANSP'!I97+'T3 MET'!I97+'T3 NSA'!I97</f>
        <v>0</v>
      </c>
      <c r="J97" s="523">
        <f>'T3 ANSP'!J97+'T3 MET'!J97+'T3 NSA'!J97</f>
        <v>0</v>
      </c>
      <c r="L97" s="851"/>
    </row>
    <row r="98" spans="1:12" ht="4.1500000000000004" customHeight="1" x14ac:dyDescent="0.35">
      <c r="A98" s="857"/>
      <c r="B98" s="725"/>
      <c r="D98" s="528"/>
      <c r="E98" s="528"/>
      <c r="F98" s="528"/>
      <c r="G98" s="528"/>
      <c r="H98" s="528"/>
      <c r="I98" s="528"/>
      <c r="J98" s="528"/>
      <c r="L98" s="851"/>
    </row>
    <row r="99" spans="1:12" ht="12" customHeight="1" x14ac:dyDescent="0.35">
      <c r="A99" s="855">
        <v>2017</v>
      </c>
      <c r="B99" s="725"/>
      <c r="C99" s="184" t="s">
        <v>256</v>
      </c>
      <c r="D99" s="220">
        <f>'T3 ANSP'!D99+'T3 MET'!D99+'T3 NSA'!D99</f>
        <v>0</v>
      </c>
      <c r="E99" s="368">
        <f>'T3 ANSP'!E99+'T3 MET'!E99+'T3 NSA'!E99</f>
        <v>0</v>
      </c>
      <c r="F99" s="356">
        <f>'T3 ANSP'!F99+'T3 MET'!F99+'T3 NSA'!F99</f>
        <v>0</v>
      </c>
      <c r="G99" s="356">
        <f>'T3 ANSP'!G99+'T3 MET'!G99+'T3 NSA'!G99</f>
        <v>0</v>
      </c>
      <c r="H99" s="356">
        <f>'T3 ANSP'!H99+'T3 MET'!H99+'T3 NSA'!H99</f>
        <v>0</v>
      </c>
      <c r="I99" s="709">
        <f>'T3 ANSP'!I99+'T3 MET'!I99+'T3 NSA'!I99</f>
        <v>0</v>
      </c>
      <c r="J99" s="220">
        <f>'T3 ANSP'!J99+'T3 MET'!J99+'T3 NSA'!J99</f>
        <v>0</v>
      </c>
      <c r="L99" s="851"/>
    </row>
    <row r="100" spans="1:12" ht="12" customHeight="1" x14ac:dyDescent="0.35">
      <c r="A100" s="855">
        <v>2018</v>
      </c>
      <c r="B100" s="725"/>
      <c r="C100" s="186" t="s">
        <v>257</v>
      </c>
      <c r="D100" s="219">
        <f>'T3 ANSP'!D100+'T3 MET'!D100+'T3 NSA'!D100</f>
        <v>11369.710688515659</v>
      </c>
      <c r="E100" s="524">
        <f>'T3 ANSP'!E100+'T3 MET'!E100+'T3 NSA'!E100</f>
        <v>11369.710688515659</v>
      </c>
      <c r="F100" s="361">
        <f>'T3 ANSP'!F100+'T3 MET'!F100+'T3 NSA'!F100</f>
        <v>0</v>
      </c>
      <c r="G100" s="361">
        <f>'T3 ANSP'!G100+'T3 MET'!G100+'T3 NSA'!G100</f>
        <v>0</v>
      </c>
      <c r="H100" s="361">
        <f>'T3 ANSP'!H100+'T3 MET'!H100+'T3 NSA'!H100</f>
        <v>0</v>
      </c>
      <c r="I100" s="525">
        <f>'T3 ANSP'!I100+'T3 MET'!I100+'T3 NSA'!I100</f>
        <v>0</v>
      </c>
      <c r="J100" s="219">
        <f>'T3 ANSP'!J100+'T3 MET'!J100+'T3 NSA'!J100</f>
        <v>0</v>
      </c>
      <c r="L100" s="851"/>
    </row>
    <row r="101" spans="1:12" ht="12" customHeight="1" x14ac:dyDescent="0.35">
      <c r="A101" s="855">
        <v>2019</v>
      </c>
      <c r="B101" s="725"/>
      <c r="C101" s="186" t="s">
        <v>258</v>
      </c>
      <c r="D101" s="219">
        <f>'T3 ANSP'!D101+'T3 MET'!D101+'T3 NSA'!D101</f>
        <v>16792.411892332686</v>
      </c>
      <c r="E101" s="358">
        <f>'T3 ANSP'!E101+'T3 MET'!E101+'T3 NSA'!E101</f>
        <v>0</v>
      </c>
      <c r="F101" s="361">
        <f>'T3 ANSP'!F101+'T3 MET'!F101+'T3 NSA'!F101</f>
        <v>16792.411892332686</v>
      </c>
      <c r="G101" s="361">
        <f>'T3 ANSP'!G101+'T3 MET'!G101+'T3 NSA'!G101</f>
        <v>0</v>
      </c>
      <c r="H101" s="361">
        <f>'T3 ANSP'!H101+'T3 MET'!H101+'T3 NSA'!H101</f>
        <v>0</v>
      </c>
      <c r="I101" s="525">
        <f>'T3 ANSP'!I101+'T3 MET'!I101+'T3 NSA'!I101</f>
        <v>0</v>
      </c>
      <c r="J101" s="219">
        <f>'T3 ANSP'!J101+'T3 MET'!J101+'T3 NSA'!J101</f>
        <v>0</v>
      </c>
      <c r="L101" s="851"/>
    </row>
    <row r="102" spans="1:12" ht="12" customHeight="1" x14ac:dyDescent="0.35">
      <c r="A102" s="856" t="s">
        <v>306</v>
      </c>
      <c r="B102" s="725"/>
      <c r="C102" s="609" t="s">
        <v>297</v>
      </c>
      <c r="D102" s="194">
        <f>'T3 ANSP'!D102+'T3 MET'!D102+'T3 NSA'!D102</f>
        <v>28162.122580848343</v>
      </c>
      <c r="E102" s="875">
        <f>'T3 ANSP'!E102+'T3 MET'!E102+'T3 NSA'!E102</f>
        <v>11369.710688515659</v>
      </c>
      <c r="F102" s="634">
        <f>'T3 ANSP'!F102+'T3 MET'!F102+'T3 NSA'!F102</f>
        <v>16792.411892332686</v>
      </c>
      <c r="G102" s="634">
        <f>'T3 ANSP'!G102+'T3 MET'!G102+'T3 NSA'!G102</f>
        <v>0</v>
      </c>
      <c r="H102" s="634">
        <f>'T3 ANSP'!H102+'T3 MET'!H102+'T3 NSA'!H102</f>
        <v>0</v>
      </c>
      <c r="I102" s="879">
        <f>'T3 ANSP'!I102+'T3 MET'!I102+'T3 NSA'!I102</f>
        <v>0</v>
      </c>
      <c r="J102" s="194">
        <f>'T3 ANSP'!J102+'T3 MET'!J102+'T3 NSA'!J102</f>
        <v>0</v>
      </c>
      <c r="L102" s="851"/>
    </row>
    <row r="103" spans="1:12" ht="12" customHeight="1" x14ac:dyDescent="0.35">
      <c r="A103" s="858">
        <v>2020</v>
      </c>
      <c r="B103" s="725"/>
      <c r="C103" s="184" t="s">
        <v>310</v>
      </c>
      <c r="D103" s="220">
        <f>'T3 ANSP'!D103+'T3 MET'!D103+'T3 NSA'!D103</f>
        <v>3517.4283082223951</v>
      </c>
      <c r="E103" s="637">
        <f>'T3 ANSP'!E103+'T3 MET'!E103+'T3 NSA'!E103</f>
        <v>0</v>
      </c>
      <c r="F103" s="357">
        <f>'T3 ANSP'!F103+'T3 MET'!F103+'T3 NSA'!F103</f>
        <v>0</v>
      </c>
      <c r="G103" s="356">
        <f>'T3 ANSP'!G103+'T3 MET'!G103+'T3 NSA'!G103</f>
        <v>3517.4283082223951</v>
      </c>
      <c r="H103" s="356">
        <f>'T3 ANSP'!H103+'T3 MET'!H103+'T3 NSA'!H103</f>
        <v>0</v>
      </c>
      <c r="I103" s="709">
        <f>'T3 ANSP'!I103+'T3 MET'!I103+'T3 NSA'!I103</f>
        <v>0</v>
      </c>
      <c r="J103" s="220">
        <f>'T3 ANSP'!J103+'T3 MET'!J103+'T3 NSA'!J103</f>
        <v>0</v>
      </c>
      <c r="L103" s="851"/>
    </row>
    <row r="104" spans="1:12" ht="12" customHeight="1" x14ac:dyDescent="0.35">
      <c r="A104" s="858">
        <v>2021</v>
      </c>
      <c r="B104" s="725"/>
      <c r="C104" s="186" t="s">
        <v>311</v>
      </c>
      <c r="D104" s="219">
        <f>'T3 ANSP'!D104+'T3 MET'!D104+'T3 NSA'!D104</f>
        <v>5589.2335984578303</v>
      </c>
      <c r="E104" s="418">
        <f>'T3 ANSP'!E104+'T3 MET'!E104+'T3 NSA'!E104</f>
        <v>0</v>
      </c>
      <c r="F104" s="360">
        <f>'T3 ANSP'!F104+'T3 MET'!F104+'T3 NSA'!F104</f>
        <v>0</v>
      </c>
      <c r="G104" s="360">
        <f>'T3 ANSP'!G104+'T3 MET'!G104+'T3 NSA'!G104</f>
        <v>0</v>
      </c>
      <c r="H104" s="361">
        <f>'T3 ANSP'!H104+'T3 MET'!H104+'T3 NSA'!H104</f>
        <v>5589.2335984578303</v>
      </c>
      <c r="I104" s="525">
        <f>'T3 ANSP'!I104+'T3 MET'!I104+'T3 NSA'!I104</f>
        <v>0</v>
      </c>
      <c r="J104" s="219">
        <f>'T3 ANSP'!J104+'T3 MET'!J104+'T3 NSA'!J104</f>
        <v>0</v>
      </c>
      <c r="L104" s="851"/>
    </row>
    <row r="105" spans="1:12" ht="12" customHeight="1" x14ac:dyDescent="0.35">
      <c r="A105" s="858">
        <v>2022</v>
      </c>
      <c r="B105" s="725"/>
      <c r="C105" s="186" t="s">
        <v>312</v>
      </c>
      <c r="D105" s="219">
        <f>'T3 ANSP'!D105+'T3 MET'!D105+'T3 NSA'!D105</f>
        <v>-253.67876108679658</v>
      </c>
      <c r="E105" s="418">
        <f>'T3 ANSP'!E105+'T3 MET'!E105+'T3 NSA'!E105</f>
        <v>0</v>
      </c>
      <c r="F105" s="360">
        <f>'T3 ANSP'!F105+'T3 MET'!F105+'T3 NSA'!F105</f>
        <v>0</v>
      </c>
      <c r="G105" s="360">
        <f>'T3 ANSP'!G105+'T3 MET'!G105+'T3 NSA'!G105</f>
        <v>0</v>
      </c>
      <c r="H105" s="360">
        <f>'T3 ANSP'!H105+'T3 MET'!H105+'T3 NSA'!H105</f>
        <v>0</v>
      </c>
      <c r="I105" s="525">
        <f>'T3 ANSP'!I105+'T3 MET'!I105+'T3 NSA'!I105</f>
        <v>-253.67876108679658</v>
      </c>
      <c r="J105" s="219">
        <f>'T3 ANSP'!J105+'T3 MET'!J105+'T3 NSA'!J105</f>
        <v>0</v>
      </c>
      <c r="L105" s="851"/>
    </row>
    <row r="106" spans="1:12" ht="12" customHeight="1" x14ac:dyDescent="0.35">
      <c r="A106" s="858">
        <v>2023</v>
      </c>
      <c r="B106" s="725"/>
      <c r="C106" s="186" t="s">
        <v>313</v>
      </c>
      <c r="D106" s="219">
        <f>'T3 ANSP'!D106+'T3 MET'!D106+'T3 NSA'!D106</f>
        <v>0</v>
      </c>
      <c r="E106" s="418">
        <f>'T3 ANSP'!E106+'T3 MET'!E106+'T3 NSA'!E106</f>
        <v>0</v>
      </c>
      <c r="F106" s="360">
        <f>'T3 ANSP'!F106+'T3 MET'!F106+'T3 NSA'!F106</f>
        <v>0</v>
      </c>
      <c r="G106" s="360">
        <f>'T3 ANSP'!G106+'T3 MET'!G106+'T3 NSA'!G106</f>
        <v>0</v>
      </c>
      <c r="H106" s="360">
        <f>'T3 ANSP'!H106+'T3 MET'!H106+'T3 NSA'!H106</f>
        <v>0</v>
      </c>
      <c r="I106" s="362">
        <f>'T3 ANSP'!I106+'T3 MET'!I106+'T3 NSA'!I106</f>
        <v>0</v>
      </c>
      <c r="J106" s="219">
        <f>'T3 ANSP'!J106+'T3 MET'!J106+'T3 NSA'!J106</f>
        <v>0</v>
      </c>
      <c r="L106" s="851"/>
    </row>
    <row r="107" spans="1:12" ht="12" customHeight="1" x14ac:dyDescent="0.35">
      <c r="A107" s="855">
        <v>2024</v>
      </c>
      <c r="B107" s="725"/>
      <c r="C107" s="191" t="s">
        <v>314</v>
      </c>
      <c r="D107" s="223">
        <f>'T3 ANSP'!D107+'T3 MET'!D107+'T3 NSA'!D107</f>
        <v>0</v>
      </c>
      <c r="E107" s="363">
        <f>'T3 ANSP'!E107+'T3 MET'!E107+'T3 NSA'!E107</f>
        <v>0</v>
      </c>
      <c r="F107" s="364">
        <f>'T3 ANSP'!F107+'T3 MET'!F107+'T3 NSA'!F107</f>
        <v>0</v>
      </c>
      <c r="G107" s="364">
        <f>'T3 ANSP'!G107+'T3 MET'!G107+'T3 NSA'!G107</f>
        <v>0</v>
      </c>
      <c r="H107" s="364">
        <f>'T3 ANSP'!H107+'T3 MET'!H107+'T3 NSA'!H107</f>
        <v>0</v>
      </c>
      <c r="I107" s="719">
        <f>'T3 ANSP'!I107+'T3 MET'!I107+'T3 NSA'!I107</f>
        <v>0</v>
      </c>
      <c r="J107" s="200">
        <f>'T3 ANSP'!J107+'T3 MET'!J107+'T3 NSA'!J107</f>
        <v>0</v>
      </c>
      <c r="L107" s="851"/>
    </row>
    <row r="108" spans="1:12" ht="12" customHeight="1" x14ac:dyDescent="0.35">
      <c r="A108" s="856" t="s">
        <v>306</v>
      </c>
      <c r="B108" s="725"/>
      <c r="C108" s="609" t="s">
        <v>309</v>
      </c>
      <c r="D108" s="194">
        <f>'T3 ANSP'!D108+'T3 MET'!D108+'T3 NSA'!D108</f>
        <v>8852.9831455934273</v>
      </c>
      <c r="E108" s="875">
        <f>'T3 ANSP'!E108+'T3 MET'!E108+'T3 NSA'!E108</f>
        <v>0</v>
      </c>
      <c r="F108" s="634">
        <f>'T3 ANSP'!F108+'T3 MET'!F108+'T3 NSA'!F108</f>
        <v>0</v>
      </c>
      <c r="G108" s="634">
        <f>'T3 ANSP'!G108+'T3 MET'!G108+'T3 NSA'!G108</f>
        <v>3517.4283082223951</v>
      </c>
      <c r="H108" s="634">
        <f>'T3 ANSP'!H108+'T3 MET'!H108+'T3 NSA'!H108</f>
        <v>5589.2335984578303</v>
      </c>
      <c r="I108" s="879">
        <f>'T3 ANSP'!I108+'T3 MET'!I108+'T3 NSA'!I108</f>
        <v>-253.67876108679658</v>
      </c>
      <c r="J108" s="194">
        <f>'T3 ANSP'!J108+'T3 MET'!J108+'T3 NSA'!J108</f>
        <v>0</v>
      </c>
      <c r="L108" s="851"/>
    </row>
    <row r="109" spans="1:12" ht="12" customHeight="1" x14ac:dyDescent="0.35">
      <c r="A109" s="858">
        <v>2020</v>
      </c>
      <c r="B109" s="725"/>
      <c r="C109" s="184" t="s">
        <v>219</v>
      </c>
      <c r="D109" s="221">
        <f>'T3 ANSP'!D109+'T3 MET'!D109+'T3 NSA'!D109</f>
        <v>-3671.8060159907122</v>
      </c>
      <c r="E109" s="354">
        <f>'T3 ANSP'!E109+'T3 MET'!E109+'T3 NSA'!E109</f>
        <v>0</v>
      </c>
      <c r="F109" s="355">
        <f>'T3 ANSP'!F109+'T3 MET'!F109+'T3 NSA'!F109</f>
        <v>0</v>
      </c>
      <c r="G109" s="366">
        <f>'T3 ANSP'!G109+'T3 MET'!G109+'T3 NSA'!G109</f>
        <v>-3671.8060159907122</v>
      </c>
      <c r="H109" s="357">
        <f>'T3 ANSP'!H109+'T3 MET'!H109+'T3 NSA'!H109</f>
        <v>0</v>
      </c>
      <c r="I109" s="717">
        <f>'T3 ANSP'!I109+'T3 MET'!I109+'T3 NSA'!I109</f>
        <v>0</v>
      </c>
      <c r="J109" s="185">
        <f>'T3 ANSP'!J109+'T3 MET'!J109+'T3 NSA'!J109</f>
        <v>0</v>
      </c>
      <c r="L109" s="851"/>
    </row>
    <row r="110" spans="1:12" ht="12" customHeight="1" x14ac:dyDescent="0.35">
      <c r="A110" s="858">
        <v>2021</v>
      </c>
      <c r="B110" s="725"/>
      <c r="C110" s="186" t="s">
        <v>220</v>
      </c>
      <c r="D110" s="222">
        <f>'T3 ANSP'!D110+'T3 MET'!D110+'T3 NSA'!D110</f>
        <v>-6951.3396581665256</v>
      </c>
      <c r="E110" s="358">
        <f>'T3 ANSP'!E110+'T3 MET'!E110+'T3 NSA'!E110</f>
        <v>0</v>
      </c>
      <c r="F110" s="359">
        <f>'T3 ANSP'!F110+'T3 MET'!F110+'T3 NSA'!F110</f>
        <v>0</v>
      </c>
      <c r="G110" s="359">
        <f>'T3 ANSP'!G110+'T3 MET'!G110+'T3 NSA'!G110</f>
        <v>0</v>
      </c>
      <c r="H110" s="367">
        <f>'T3 ANSP'!H110+'T3 MET'!H110+'T3 NSA'!H110</f>
        <v>-6951.3396581665256</v>
      </c>
      <c r="I110" s="362">
        <f>'T3 ANSP'!I110+'T3 MET'!I110+'T3 NSA'!I110</f>
        <v>0</v>
      </c>
      <c r="J110" s="188">
        <f>'T3 ANSP'!J110+'T3 MET'!J110+'T3 NSA'!J110</f>
        <v>0</v>
      </c>
      <c r="L110" s="851"/>
    </row>
    <row r="111" spans="1:12" ht="12" customHeight="1" x14ac:dyDescent="0.35">
      <c r="A111" s="858">
        <v>2022</v>
      </c>
      <c r="B111" s="725"/>
      <c r="C111" s="186" t="s">
        <v>221</v>
      </c>
      <c r="D111" s="222">
        <f>'T3 ANSP'!D111+'T3 MET'!D111+'T3 NSA'!D111</f>
        <v>-9788.2488838691552</v>
      </c>
      <c r="E111" s="358">
        <f>'T3 ANSP'!E111+'T3 MET'!E111+'T3 NSA'!E111</f>
        <v>0</v>
      </c>
      <c r="F111" s="359">
        <f>'T3 ANSP'!F111+'T3 MET'!F111+'T3 NSA'!F111</f>
        <v>0</v>
      </c>
      <c r="G111" s="359">
        <f>'T3 ANSP'!G111+'T3 MET'!G111+'T3 NSA'!G111</f>
        <v>0</v>
      </c>
      <c r="H111" s="359">
        <f>'T3 ANSP'!H111+'T3 MET'!H111+'T3 NSA'!H111</f>
        <v>0</v>
      </c>
      <c r="I111" s="623">
        <f>'T3 ANSP'!I111+'T3 MET'!I111+'T3 NSA'!I111</f>
        <v>-9788.2488838691552</v>
      </c>
      <c r="J111" s="188">
        <f>'T3 ANSP'!J111+'T3 MET'!J111+'T3 NSA'!J111</f>
        <v>0</v>
      </c>
      <c r="L111" s="851"/>
    </row>
    <row r="112" spans="1:12" ht="12" customHeight="1" x14ac:dyDescent="0.35">
      <c r="A112" s="858">
        <v>2023</v>
      </c>
      <c r="B112" s="725"/>
      <c r="C112" s="186" t="s">
        <v>222</v>
      </c>
      <c r="D112" s="222">
        <f>'T3 ANSP'!D112+'T3 MET'!D112+'T3 NSA'!D112</f>
        <v>0</v>
      </c>
      <c r="E112" s="358">
        <f>'T3 ANSP'!E112+'T3 MET'!E112+'T3 NSA'!E112</f>
        <v>0</v>
      </c>
      <c r="F112" s="359">
        <f>'T3 ANSP'!F112+'T3 MET'!F112+'T3 NSA'!F112</f>
        <v>0</v>
      </c>
      <c r="G112" s="359">
        <f>'T3 ANSP'!G112+'T3 MET'!G112+'T3 NSA'!G112</f>
        <v>0</v>
      </c>
      <c r="H112" s="359">
        <f>'T3 ANSP'!H112+'T3 MET'!H112+'T3 NSA'!H112</f>
        <v>0</v>
      </c>
      <c r="I112" s="721">
        <f>'T3 ANSP'!I112+'T3 MET'!I112+'T3 NSA'!I112</f>
        <v>0</v>
      </c>
      <c r="J112" s="219">
        <f>'T3 ANSP'!J112+'T3 MET'!J112+'T3 NSA'!J112</f>
        <v>0</v>
      </c>
      <c r="L112" s="851"/>
    </row>
    <row r="113" spans="1:12" ht="12" customHeight="1" x14ac:dyDescent="0.35">
      <c r="A113" s="858">
        <v>2024</v>
      </c>
      <c r="B113" s="725"/>
      <c r="C113" s="191" t="s">
        <v>223</v>
      </c>
      <c r="D113" s="223">
        <f>'T3 ANSP'!D113+'T3 MET'!D113+'T3 NSA'!D113</f>
        <v>0</v>
      </c>
      <c r="E113" s="363">
        <f>'T3 ANSP'!E113+'T3 MET'!E113+'T3 NSA'!E113</f>
        <v>0</v>
      </c>
      <c r="F113" s="364">
        <f>'T3 ANSP'!F113+'T3 MET'!F113+'T3 NSA'!F113</f>
        <v>0</v>
      </c>
      <c r="G113" s="364">
        <f>'T3 ANSP'!G113+'T3 MET'!G113+'T3 NSA'!G113</f>
        <v>0</v>
      </c>
      <c r="H113" s="364">
        <f>'T3 ANSP'!H113+'T3 MET'!H113+'T3 NSA'!H113</f>
        <v>0</v>
      </c>
      <c r="I113" s="719">
        <f>'T3 ANSP'!I113+'T3 MET'!I113+'T3 NSA'!I113</f>
        <v>0</v>
      </c>
      <c r="J113" s="200">
        <f>'T3 ANSP'!J113+'T3 MET'!J113+'T3 NSA'!J113</f>
        <v>0</v>
      </c>
      <c r="L113" s="851"/>
    </row>
    <row r="114" spans="1:12" ht="12" customHeight="1" x14ac:dyDescent="0.35">
      <c r="A114" s="855" t="s">
        <v>116</v>
      </c>
      <c r="B114" s="725"/>
      <c r="C114" s="193" t="s">
        <v>296</v>
      </c>
      <c r="D114" s="523">
        <f>'T3 ANSP'!D114+'T3 MET'!D114+'T3 NSA'!D114</f>
        <v>16603.711168415375</v>
      </c>
      <c r="E114" s="549">
        <f>'T3 ANSP'!E114+'T3 MET'!E114+'T3 NSA'!E114</f>
        <v>11369.710688515659</v>
      </c>
      <c r="F114" s="521">
        <f>'T3 ANSP'!F114+'T3 MET'!F114+'T3 NSA'!F114</f>
        <v>16792.411892332686</v>
      </c>
      <c r="G114" s="521">
        <f>'T3 ANSP'!G114+'T3 MET'!G114+'T3 NSA'!G114</f>
        <v>-154.37770776831712</v>
      </c>
      <c r="H114" s="521">
        <f>'T3 ANSP'!H114+'T3 MET'!H114+'T3 NSA'!H114</f>
        <v>-1362.1060597086944</v>
      </c>
      <c r="I114" s="650">
        <f>'T3 ANSP'!I114+'T3 MET'!I114+'T3 NSA'!I114</f>
        <v>-10041.927644955951</v>
      </c>
      <c r="J114" s="523">
        <f>'T3 ANSP'!J114+'T3 MET'!J114+'T3 NSA'!J114</f>
        <v>0</v>
      </c>
      <c r="L114" s="851"/>
    </row>
    <row r="115" spans="1:12" ht="4.1500000000000004" customHeight="1" x14ac:dyDescent="0.35">
      <c r="A115" s="857"/>
      <c r="B115" s="725"/>
      <c r="D115" s="528"/>
      <c r="E115" s="528"/>
      <c r="F115" s="528"/>
      <c r="G115" s="528"/>
      <c r="H115" s="528"/>
      <c r="I115" s="528"/>
      <c r="J115" s="528"/>
      <c r="L115" s="851"/>
    </row>
    <row r="116" spans="1:12" ht="12" customHeight="1" x14ac:dyDescent="0.35">
      <c r="A116" s="855">
        <v>2017</v>
      </c>
      <c r="B116" s="725"/>
      <c r="C116" s="184" t="s">
        <v>259</v>
      </c>
      <c r="D116" s="220">
        <f>'T3 ANSP'!D116+'T3 MET'!D116+'T3 NSA'!D116</f>
        <v>0</v>
      </c>
      <c r="E116" s="368">
        <f>'T3 ANSP'!E116+'T3 MET'!E116+'T3 NSA'!E116</f>
        <v>0</v>
      </c>
      <c r="F116" s="356">
        <f>'T3 ANSP'!F116+'T3 MET'!F116+'T3 NSA'!F116</f>
        <v>0</v>
      </c>
      <c r="G116" s="356">
        <f>'T3 ANSP'!G116+'T3 MET'!G116+'T3 NSA'!G116</f>
        <v>0</v>
      </c>
      <c r="H116" s="356">
        <f>'T3 ANSP'!H116+'T3 MET'!H116+'T3 NSA'!H116</f>
        <v>0</v>
      </c>
      <c r="I116" s="709">
        <f>'T3 ANSP'!I116+'T3 MET'!I116+'T3 NSA'!I116</f>
        <v>0</v>
      </c>
      <c r="J116" s="220">
        <f>'T3 ANSP'!J116+'T3 MET'!J116+'T3 NSA'!J116</f>
        <v>0</v>
      </c>
      <c r="L116" s="851"/>
    </row>
    <row r="117" spans="1:12" ht="12" customHeight="1" x14ac:dyDescent="0.35">
      <c r="A117" s="855">
        <v>2018</v>
      </c>
      <c r="B117" s="725"/>
      <c r="C117" s="186" t="s">
        <v>260</v>
      </c>
      <c r="D117" s="219">
        <f>'T3 ANSP'!D117+'T3 MET'!D117+'T3 NSA'!D117</f>
        <v>-1000</v>
      </c>
      <c r="E117" s="524">
        <f>'T3 ANSP'!E117+'T3 MET'!E117+'T3 NSA'!E117</f>
        <v>-1000</v>
      </c>
      <c r="F117" s="361">
        <f>'T3 ANSP'!F117+'T3 MET'!F117+'T3 NSA'!F117</f>
        <v>0</v>
      </c>
      <c r="G117" s="361">
        <f>'T3 ANSP'!G117+'T3 MET'!G117+'T3 NSA'!G117</f>
        <v>0</v>
      </c>
      <c r="H117" s="361">
        <f>'T3 ANSP'!H117+'T3 MET'!H117+'T3 NSA'!H117</f>
        <v>0</v>
      </c>
      <c r="I117" s="525">
        <f>'T3 ANSP'!I117+'T3 MET'!I117+'T3 NSA'!I117</f>
        <v>0</v>
      </c>
      <c r="J117" s="219">
        <f>'T3 ANSP'!J117+'T3 MET'!J117+'T3 NSA'!J117</f>
        <v>0</v>
      </c>
      <c r="L117" s="851"/>
    </row>
    <row r="118" spans="1:12" ht="12" customHeight="1" x14ac:dyDescent="0.35">
      <c r="A118" s="855">
        <v>2019</v>
      </c>
      <c r="B118" s="725"/>
      <c r="C118" s="186" t="s">
        <v>261</v>
      </c>
      <c r="D118" s="219">
        <f>'T3 ANSP'!D118+'T3 MET'!D118+'T3 NSA'!D118</f>
        <v>-4000</v>
      </c>
      <c r="E118" s="524">
        <f>'T3 ANSP'!E118+'T3 MET'!E118+'T3 NSA'!E118</f>
        <v>0</v>
      </c>
      <c r="F118" s="361">
        <f>'T3 ANSP'!F118+'T3 MET'!F118+'T3 NSA'!F118</f>
        <v>-4000</v>
      </c>
      <c r="G118" s="361">
        <f>'T3 ANSP'!G118+'T3 MET'!G118+'T3 NSA'!G118</f>
        <v>0</v>
      </c>
      <c r="H118" s="361">
        <f>'T3 ANSP'!H118+'T3 MET'!H118+'T3 NSA'!H118</f>
        <v>0</v>
      </c>
      <c r="I118" s="525">
        <f>'T3 ANSP'!I118+'T3 MET'!I118+'T3 NSA'!I118</f>
        <v>0</v>
      </c>
      <c r="J118" s="219">
        <f>'T3 ANSP'!J118+'T3 MET'!J118+'T3 NSA'!J118</f>
        <v>0</v>
      </c>
      <c r="L118" s="851"/>
    </row>
    <row r="119" spans="1:12" ht="12" customHeight="1" x14ac:dyDescent="0.35">
      <c r="A119" s="856" t="s">
        <v>306</v>
      </c>
      <c r="B119" s="725"/>
      <c r="C119" s="609" t="s">
        <v>298</v>
      </c>
      <c r="D119" s="194">
        <f>'T3 ANSP'!D119+'T3 MET'!D119+'T3 NSA'!D119</f>
        <v>-5000</v>
      </c>
      <c r="E119" s="875">
        <f>'T3 ANSP'!E119+'T3 MET'!E119+'T3 NSA'!E119</f>
        <v>-1000</v>
      </c>
      <c r="F119" s="634">
        <f>'T3 ANSP'!F119+'T3 MET'!F119+'T3 NSA'!F119</f>
        <v>-4000</v>
      </c>
      <c r="G119" s="634">
        <f>'T3 ANSP'!G119+'T3 MET'!G119+'T3 NSA'!G119</f>
        <v>0</v>
      </c>
      <c r="H119" s="634">
        <f>'T3 ANSP'!H119+'T3 MET'!H119+'T3 NSA'!H119</f>
        <v>0</v>
      </c>
      <c r="I119" s="879">
        <f>'T3 ANSP'!I119+'T3 MET'!I119+'T3 NSA'!I119</f>
        <v>0</v>
      </c>
      <c r="J119" s="194">
        <f>'T3 ANSP'!J119+'T3 MET'!J119+'T3 NSA'!J119</f>
        <v>0</v>
      </c>
      <c r="L119" s="851"/>
    </row>
    <row r="120" spans="1:12" ht="12" customHeight="1" x14ac:dyDescent="0.35">
      <c r="A120" s="855">
        <v>2020</v>
      </c>
      <c r="B120" s="725"/>
      <c r="C120" s="184" t="s">
        <v>224</v>
      </c>
      <c r="D120" s="221">
        <f>'T3 ANSP'!D120+'T3 MET'!D120+'T3 NSA'!D120</f>
        <v>0</v>
      </c>
      <c r="E120" s="368">
        <f>'T3 ANSP'!E120+'T3 MET'!E120+'T3 NSA'!E120</f>
        <v>0</v>
      </c>
      <c r="F120" s="356">
        <f>'T3 ANSP'!F120+'T3 MET'!F120+'T3 NSA'!F120</f>
        <v>0</v>
      </c>
      <c r="G120" s="356">
        <f>'T3 ANSP'!G120+'T3 MET'!G120+'T3 NSA'!G120</f>
        <v>0</v>
      </c>
      <c r="H120" s="356">
        <f>'T3 ANSP'!H120+'T3 MET'!H120+'T3 NSA'!H120</f>
        <v>0</v>
      </c>
      <c r="I120" s="709">
        <f>'T3 ANSP'!I120+'T3 MET'!I120+'T3 NSA'!I120</f>
        <v>0</v>
      </c>
      <c r="J120" s="220">
        <f>'T3 ANSP'!J120+'T3 MET'!J120+'T3 NSA'!J120</f>
        <v>0</v>
      </c>
      <c r="L120" s="851"/>
    </row>
    <row r="121" spans="1:12" ht="12" customHeight="1" x14ac:dyDescent="0.35">
      <c r="A121" s="855">
        <v>2021</v>
      </c>
      <c r="B121" s="725"/>
      <c r="C121" s="186" t="s">
        <v>225</v>
      </c>
      <c r="D121" s="222">
        <f>'T3 ANSP'!D121+'T3 MET'!D121+'T3 NSA'!D121</f>
        <v>-2000</v>
      </c>
      <c r="E121" s="418">
        <f>'T3 ANSP'!E121+'T3 MET'!E121+'T3 NSA'!E121</f>
        <v>0</v>
      </c>
      <c r="F121" s="361">
        <f>'T3 ANSP'!F121+'T3 MET'!F121+'T3 NSA'!F121</f>
        <v>0</v>
      </c>
      <c r="G121" s="361">
        <f>'T3 ANSP'!G121+'T3 MET'!G121+'T3 NSA'!G121</f>
        <v>0</v>
      </c>
      <c r="H121" s="361">
        <f>'T3 ANSP'!H121+'T3 MET'!H121+'T3 NSA'!H121</f>
        <v>-2000</v>
      </c>
      <c r="I121" s="525">
        <f>'T3 ANSP'!I121+'T3 MET'!I121+'T3 NSA'!I121</f>
        <v>0</v>
      </c>
      <c r="J121" s="219">
        <f>'T3 ANSP'!J121+'T3 MET'!J121+'T3 NSA'!J121</f>
        <v>0</v>
      </c>
      <c r="L121" s="851"/>
    </row>
    <row r="122" spans="1:12" ht="12" customHeight="1" x14ac:dyDescent="0.35">
      <c r="A122" s="855">
        <v>2022</v>
      </c>
      <c r="B122" s="725"/>
      <c r="C122" s="186" t="s">
        <v>226</v>
      </c>
      <c r="D122" s="222">
        <f>'T3 ANSP'!D122+'T3 MET'!D122+'T3 NSA'!D122</f>
        <v>-10000</v>
      </c>
      <c r="E122" s="418">
        <f>'T3 ANSP'!E122+'T3 MET'!E122+'T3 NSA'!E122</f>
        <v>0</v>
      </c>
      <c r="F122" s="360">
        <f>'T3 ANSP'!F122+'T3 MET'!F122+'T3 NSA'!F122</f>
        <v>0</v>
      </c>
      <c r="G122" s="361">
        <f>'T3 ANSP'!G122+'T3 MET'!G122+'T3 NSA'!G122</f>
        <v>0</v>
      </c>
      <c r="H122" s="361">
        <f>'T3 ANSP'!H122+'T3 MET'!H122+'T3 NSA'!H122</f>
        <v>0</v>
      </c>
      <c r="I122" s="525">
        <f>'T3 ANSP'!I122+'T3 MET'!I122+'T3 NSA'!I122</f>
        <v>-10000</v>
      </c>
      <c r="J122" s="219">
        <f>'T3 ANSP'!J122+'T3 MET'!J122+'T3 NSA'!J122</f>
        <v>0</v>
      </c>
      <c r="L122" s="851"/>
    </row>
    <row r="123" spans="1:12" ht="12" customHeight="1" x14ac:dyDescent="0.35">
      <c r="A123" s="855">
        <v>2023</v>
      </c>
      <c r="B123" s="725"/>
      <c r="C123" s="186" t="s">
        <v>227</v>
      </c>
      <c r="D123" s="222">
        <f>'T3 ANSP'!D123+'T3 MET'!D123+'T3 NSA'!D123</f>
        <v>0</v>
      </c>
      <c r="E123" s="418">
        <f>'T3 ANSP'!E123+'T3 MET'!E123+'T3 NSA'!E123</f>
        <v>0</v>
      </c>
      <c r="F123" s="360">
        <f>'T3 ANSP'!F123+'T3 MET'!F123+'T3 NSA'!F123</f>
        <v>0</v>
      </c>
      <c r="G123" s="360">
        <f>'T3 ANSP'!G123+'T3 MET'!G123+'T3 NSA'!G123</f>
        <v>0</v>
      </c>
      <c r="H123" s="361">
        <f>'T3 ANSP'!H123+'T3 MET'!H123+'T3 NSA'!H123</f>
        <v>0</v>
      </c>
      <c r="I123" s="525">
        <f>'T3 ANSP'!I123+'T3 MET'!I123+'T3 NSA'!I123</f>
        <v>0</v>
      </c>
      <c r="J123" s="219">
        <f>'T3 ANSP'!J123+'T3 MET'!J123+'T3 NSA'!J123</f>
        <v>0</v>
      </c>
      <c r="L123" s="851"/>
    </row>
    <row r="124" spans="1:12" ht="12" customHeight="1" x14ac:dyDescent="0.35">
      <c r="A124" s="855">
        <v>2024</v>
      </c>
      <c r="B124" s="725"/>
      <c r="C124" s="191" t="s">
        <v>228</v>
      </c>
      <c r="D124" s="223">
        <f>'T3 ANSP'!D124+'T3 MET'!D124+'T3 NSA'!D124</f>
        <v>0</v>
      </c>
      <c r="E124" s="209">
        <f>'T3 ANSP'!E124+'T3 MET'!E124+'T3 NSA'!E124</f>
        <v>0</v>
      </c>
      <c r="F124" s="210">
        <f>'T3 ANSP'!F124+'T3 MET'!F124+'T3 NSA'!F124</f>
        <v>0</v>
      </c>
      <c r="G124" s="210">
        <f>'T3 ANSP'!G124+'T3 MET'!G124+'T3 NSA'!G124</f>
        <v>0</v>
      </c>
      <c r="H124" s="210">
        <f>'T3 ANSP'!H124+'T3 MET'!H124+'T3 NSA'!H124</f>
        <v>0</v>
      </c>
      <c r="I124" s="723">
        <f>'T3 ANSP'!I124+'T3 MET'!I124+'T3 NSA'!I124</f>
        <v>0</v>
      </c>
      <c r="J124" s="200">
        <f>'T3 ANSP'!J124+'T3 MET'!J124+'T3 NSA'!J124</f>
        <v>0</v>
      </c>
      <c r="L124" s="851"/>
    </row>
    <row r="125" spans="1:12" ht="12" customHeight="1" x14ac:dyDescent="0.35">
      <c r="A125" s="855" t="s">
        <v>116</v>
      </c>
      <c r="B125" s="725"/>
      <c r="C125" s="193" t="s">
        <v>299</v>
      </c>
      <c r="D125" s="523">
        <f>'T3 ANSP'!D125+'T3 MET'!D125+'T3 NSA'!D125</f>
        <v>-17000</v>
      </c>
      <c r="E125" s="549">
        <f>'T3 ANSP'!E125+'T3 MET'!E125+'T3 NSA'!E125</f>
        <v>-1000</v>
      </c>
      <c r="F125" s="521">
        <f>'T3 ANSP'!F125+'T3 MET'!F125+'T3 NSA'!F125</f>
        <v>-4000</v>
      </c>
      <c r="G125" s="521">
        <f>'T3 ANSP'!G125+'T3 MET'!G125+'T3 NSA'!G125</f>
        <v>0</v>
      </c>
      <c r="H125" s="521">
        <f>'T3 ANSP'!H125+'T3 MET'!H125+'T3 NSA'!H125</f>
        <v>-2000</v>
      </c>
      <c r="I125" s="650">
        <f>'T3 ANSP'!I125+'T3 MET'!I125+'T3 NSA'!I125</f>
        <v>-10000</v>
      </c>
      <c r="J125" s="523">
        <f>'T3 ANSP'!J125+'T3 MET'!J125+'T3 NSA'!J125</f>
        <v>0</v>
      </c>
      <c r="L125" s="851"/>
    </row>
    <row r="126" spans="1:12" ht="4.1500000000000004" customHeight="1" x14ac:dyDescent="0.35">
      <c r="A126" s="857"/>
      <c r="B126" s="725"/>
      <c r="D126" s="528"/>
      <c r="E126" s="528"/>
      <c r="F126" s="528"/>
      <c r="G126" s="528"/>
      <c r="H126" s="528"/>
      <c r="I126" s="528"/>
      <c r="J126" s="528"/>
      <c r="L126" s="851"/>
    </row>
    <row r="127" spans="1:12" ht="12" customHeight="1" x14ac:dyDescent="0.35">
      <c r="A127" s="855">
        <v>2017</v>
      </c>
      <c r="B127" s="725"/>
      <c r="C127" s="184" t="s">
        <v>262</v>
      </c>
      <c r="D127" s="220">
        <f>'T3 ANSP'!D127+'T3 MET'!D127+'T3 NSA'!D127</f>
        <v>0</v>
      </c>
      <c r="E127" s="368">
        <f>'T3 ANSP'!E127+'T3 MET'!E127+'T3 NSA'!E127</f>
        <v>0</v>
      </c>
      <c r="F127" s="356">
        <f>'T3 ANSP'!F127+'T3 MET'!F127+'T3 NSA'!F127</f>
        <v>0</v>
      </c>
      <c r="G127" s="356">
        <f>'T3 ANSP'!G127+'T3 MET'!G127+'T3 NSA'!G127</f>
        <v>0</v>
      </c>
      <c r="H127" s="356">
        <f>'T3 ANSP'!H127+'T3 MET'!H127+'T3 NSA'!H127</f>
        <v>0</v>
      </c>
      <c r="I127" s="709">
        <f>'T3 ANSP'!I127+'T3 MET'!I127+'T3 NSA'!I127</f>
        <v>0</v>
      </c>
      <c r="J127" s="220">
        <f>'T3 ANSP'!J127+'T3 MET'!J127+'T3 NSA'!J127</f>
        <v>0</v>
      </c>
      <c r="L127" s="851"/>
    </row>
    <row r="128" spans="1:12" ht="12" customHeight="1" x14ac:dyDescent="0.35">
      <c r="A128" s="855">
        <v>2018</v>
      </c>
      <c r="B128" s="725"/>
      <c r="C128" s="186" t="s">
        <v>263</v>
      </c>
      <c r="D128" s="219">
        <f>'T3 ANSP'!D128+'T3 MET'!D128+'T3 NSA'!D128</f>
        <v>0</v>
      </c>
      <c r="E128" s="524">
        <f>'T3 ANSP'!E128+'T3 MET'!E128+'T3 NSA'!E128</f>
        <v>0</v>
      </c>
      <c r="F128" s="361">
        <f>'T3 ANSP'!F128+'T3 MET'!F128+'T3 NSA'!F128</f>
        <v>0</v>
      </c>
      <c r="G128" s="361">
        <f>'T3 ANSP'!G128+'T3 MET'!G128+'T3 NSA'!G128</f>
        <v>0</v>
      </c>
      <c r="H128" s="361">
        <f>'T3 ANSP'!H128+'T3 MET'!H128+'T3 NSA'!H128</f>
        <v>0</v>
      </c>
      <c r="I128" s="525">
        <f>'T3 ANSP'!I128+'T3 MET'!I128+'T3 NSA'!I128</f>
        <v>0</v>
      </c>
      <c r="J128" s="219">
        <f>'T3 ANSP'!J128+'T3 MET'!J128+'T3 NSA'!J128</f>
        <v>0</v>
      </c>
      <c r="L128" s="851"/>
    </row>
    <row r="129" spans="1:12" ht="12" customHeight="1" x14ac:dyDescent="0.35">
      <c r="A129" s="855">
        <v>2019</v>
      </c>
      <c r="B129" s="725"/>
      <c r="C129" s="186" t="s">
        <v>264</v>
      </c>
      <c r="D129" s="219">
        <f>'T3 ANSP'!D129+'T3 MET'!D129+'T3 NSA'!D129</f>
        <v>0</v>
      </c>
      <c r="E129" s="524">
        <f>'T3 ANSP'!E129+'T3 MET'!E129+'T3 NSA'!E129</f>
        <v>0</v>
      </c>
      <c r="F129" s="361">
        <f>'T3 ANSP'!F129+'T3 MET'!F129+'T3 NSA'!F129</f>
        <v>0</v>
      </c>
      <c r="G129" s="361">
        <f>'T3 ANSP'!G129+'T3 MET'!G129+'T3 NSA'!G129</f>
        <v>0</v>
      </c>
      <c r="H129" s="361">
        <f>'T3 ANSP'!H129+'T3 MET'!H129+'T3 NSA'!H129</f>
        <v>0</v>
      </c>
      <c r="I129" s="525">
        <f>'T3 ANSP'!I129+'T3 MET'!I129+'T3 NSA'!I129</f>
        <v>0</v>
      </c>
      <c r="J129" s="219">
        <f>'T3 ANSP'!J129+'T3 MET'!J129+'T3 NSA'!J129</f>
        <v>0</v>
      </c>
      <c r="L129" s="851"/>
    </row>
    <row r="130" spans="1:12" ht="12" customHeight="1" x14ac:dyDescent="0.35">
      <c r="A130" s="856" t="s">
        <v>306</v>
      </c>
      <c r="B130" s="725"/>
      <c r="C130" s="609" t="s">
        <v>323</v>
      </c>
      <c r="D130" s="194">
        <f>'T3 ANSP'!D130+'T3 MET'!D130+'T3 NSA'!D130</f>
        <v>0</v>
      </c>
      <c r="E130" s="875">
        <f>'T3 ANSP'!E130+'T3 MET'!E130+'T3 NSA'!E130</f>
        <v>0</v>
      </c>
      <c r="F130" s="634">
        <f>'T3 ANSP'!F130+'T3 MET'!F130+'T3 NSA'!F130</f>
        <v>0</v>
      </c>
      <c r="G130" s="634">
        <f>'T3 ANSP'!G130+'T3 MET'!G130+'T3 NSA'!G130</f>
        <v>0</v>
      </c>
      <c r="H130" s="634">
        <f>'T3 ANSP'!H130+'T3 MET'!H130+'T3 NSA'!H130</f>
        <v>0</v>
      </c>
      <c r="I130" s="879">
        <f>'T3 ANSP'!I130+'T3 MET'!I130+'T3 NSA'!I130</f>
        <v>0</v>
      </c>
      <c r="J130" s="194">
        <f>'T3 ANSP'!J130+'T3 MET'!J130+'T3 NSA'!J130</f>
        <v>0</v>
      </c>
      <c r="L130" s="851"/>
    </row>
    <row r="131" spans="1:12" s="724" customFormat="1" ht="14.5" x14ac:dyDescent="0.35">
      <c r="A131" s="855">
        <v>2020</v>
      </c>
      <c r="B131" s="725"/>
      <c r="C131" s="184" t="s">
        <v>229</v>
      </c>
      <c r="D131" s="221">
        <f>'T3 ANSP'!D131+'T3 MET'!D131+'T3 NSA'!D131</f>
        <v>0</v>
      </c>
      <c r="E131" s="368">
        <f>'T3 ANSP'!E131+'T3 MET'!E131+'T3 NSA'!E131</f>
        <v>0</v>
      </c>
      <c r="F131" s="356">
        <f>'T3 ANSP'!F131+'T3 MET'!F131+'T3 NSA'!F131</f>
        <v>0</v>
      </c>
      <c r="G131" s="356">
        <f>'T3 ANSP'!G131+'T3 MET'!G131+'T3 NSA'!G131</f>
        <v>0</v>
      </c>
      <c r="H131" s="356">
        <f>'T3 ANSP'!H131+'T3 MET'!H131+'T3 NSA'!H131</f>
        <v>0</v>
      </c>
      <c r="I131" s="709">
        <f>'T3 ANSP'!I131+'T3 MET'!I131+'T3 NSA'!I131</f>
        <v>0</v>
      </c>
      <c r="J131" s="220">
        <f>'T3 ANSP'!J131+'T3 MET'!J131+'T3 NSA'!J131</f>
        <v>0</v>
      </c>
      <c r="L131" s="851"/>
    </row>
    <row r="132" spans="1:12" ht="12" customHeight="1" x14ac:dyDescent="0.35">
      <c r="A132" s="855">
        <v>2021</v>
      </c>
      <c r="B132" s="725"/>
      <c r="C132" s="186" t="s">
        <v>230</v>
      </c>
      <c r="D132" s="222">
        <f>'T3 ANSP'!D132+'T3 MET'!D132+'T3 NSA'!D132</f>
        <v>0</v>
      </c>
      <c r="E132" s="418">
        <f>'T3 ANSP'!E132+'T3 MET'!E132+'T3 NSA'!E132</f>
        <v>0</v>
      </c>
      <c r="F132" s="361">
        <f>'T3 ANSP'!F132+'T3 MET'!F132+'T3 NSA'!F132</f>
        <v>0</v>
      </c>
      <c r="G132" s="361">
        <f>'T3 ANSP'!G132+'T3 MET'!G132+'T3 NSA'!G132</f>
        <v>0</v>
      </c>
      <c r="H132" s="361">
        <f>'T3 ANSP'!H132+'T3 MET'!H132+'T3 NSA'!H132</f>
        <v>0</v>
      </c>
      <c r="I132" s="525">
        <f>'T3 ANSP'!I132+'T3 MET'!I132+'T3 NSA'!I132</f>
        <v>0</v>
      </c>
      <c r="J132" s="219">
        <f>'T3 ANSP'!J132+'T3 MET'!J132+'T3 NSA'!J132</f>
        <v>0</v>
      </c>
      <c r="L132" s="851"/>
    </row>
    <row r="133" spans="1:12" ht="12" customHeight="1" x14ac:dyDescent="0.35">
      <c r="A133" s="855">
        <v>2022</v>
      </c>
      <c r="B133" s="725"/>
      <c r="C133" s="186" t="s">
        <v>231</v>
      </c>
      <c r="D133" s="222">
        <f>'T3 ANSP'!D133+'T3 MET'!D133+'T3 NSA'!D133</f>
        <v>0</v>
      </c>
      <c r="E133" s="418">
        <f>'T3 ANSP'!E133+'T3 MET'!E133+'T3 NSA'!E133</f>
        <v>0</v>
      </c>
      <c r="F133" s="360">
        <f>'T3 ANSP'!F133+'T3 MET'!F133+'T3 NSA'!F133</f>
        <v>0</v>
      </c>
      <c r="G133" s="361">
        <f>'T3 ANSP'!G133+'T3 MET'!G133+'T3 NSA'!G133</f>
        <v>0</v>
      </c>
      <c r="H133" s="361">
        <f>'T3 ANSP'!H133+'T3 MET'!H133+'T3 NSA'!H133</f>
        <v>0</v>
      </c>
      <c r="I133" s="525">
        <f>'T3 ANSP'!I133+'T3 MET'!I133+'T3 NSA'!I133</f>
        <v>0</v>
      </c>
      <c r="J133" s="219">
        <f>'T3 ANSP'!J133+'T3 MET'!J133+'T3 NSA'!J133</f>
        <v>0</v>
      </c>
      <c r="L133" s="851"/>
    </row>
    <row r="134" spans="1:12" ht="12" customHeight="1" x14ac:dyDescent="0.35">
      <c r="A134" s="855">
        <v>2023</v>
      </c>
      <c r="B134" s="725"/>
      <c r="C134" s="186" t="s">
        <v>232</v>
      </c>
      <c r="D134" s="222">
        <f>'T3 ANSP'!D134+'T3 MET'!D134+'T3 NSA'!D134</f>
        <v>0</v>
      </c>
      <c r="E134" s="418">
        <f>'T3 ANSP'!E134+'T3 MET'!E134+'T3 NSA'!E134</f>
        <v>0</v>
      </c>
      <c r="F134" s="360">
        <f>'T3 ANSP'!F134+'T3 MET'!F134+'T3 NSA'!F134</f>
        <v>0</v>
      </c>
      <c r="G134" s="360">
        <f>'T3 ANSP'!G134+'T3 MET'!G134+'T3 NSA'!G134</f>
        <v>0</v>
      </c>
      <c r="H134" s="361">
        <f>'T3 ANSP'!H134+'T3 MET'!H134+'T3 NSA'!H134</f>
        <v>0</v>
      </c>
      <c r="I134" s="525">
        <f>'T3 ANSP'!I134+'T3 MET'!I134+'T3 NSA'!I134</f>
        <v>0</v>
      </c>
      <c r="J134" s="219">
        <f>'T3 ANSP'!J134+'T3 MET'!J134+'T3 NSA'!J134</f>
        <v>0</v>
      </c>
      <c r="L134" s="851"/>
    </row>
    <row r="135" spans="1:12" ht="12" customHeight="1" x14ac:dyDescent="0.35">
      <c r="A135" s="855">
        <v>2024</v>
      </c>
      <c r="B135" s="725"/>
      <c r="C135" s="191" t="s">
        <v>233</v>
      </c>
      <c r="D135" s="223">
        <f>'T3 ANSP'!D135+'T3 MET'!D135+'T3 NSA'!D135</f>
        <v>0</v>
      </c>
      <c r="E135" s="209">
        <f>'T3 ANSP'!E135+'T3 MET'!E135+'T3 NSA'!E135</f>
        <v>0</v>
      </c>
      <c r="F135" s="210">
        <f>'T3 ANSP'!F135+'T3 MET'!F135+'T3 NSA'!F135</f>
        <v>0</v>
      </c>
      <c r="G135" s="210">
        <f>'T3 ANSP'!G135+'T3 MET'!G135+'T3 NSA'!G135</f>
        <v>0</v>
      </c>
      <c r="H135" s="210">
        <f>'T3 ANSP'!H135+'T3 MET'!H135+'T3 NSA'!H135</f>
        <v>0</v>
      </c>
      <c r="I135" s="723">
        <f>'T3 ANSP'!I135+'T3 MET'!I135+'T3 NSA'!I135</f>
        <v>0</v>
      </c>
      <c r="J135" s="200">
        <f>'T3 ANSP'!J135+'T3 MET'!J135+'T3 NSA'!J135</f>
        <v>0</v>
      </c>
      <c r="L135" s="851"/>
    </row>
    <row r="136" spans="1:12" ht="12" customHeight="1" x14ac:dyDescent="0.35">
      <c r="A136" s="855" t="s">
        <v>116</v>
      </c>
      <c r="B136" s="725"/>
      <c r="C136" s="193" t="s">
        <v>301</v>
      </c>
      <c r="D136" s="523">
        <f>'T3 ANSP'!D136+'T3 MET'!D136+'T3 NSA'!D136</f>
        <v>0</v>
      </c>
      <c r="E136" s="549">
        <f>'T3 ANSP'!E136+'T3 MET'!E136+'T3 NSA'!E136</f>
        <v>0</v>
      </c>
      <c r="F136" s="521">
        <f>'T3 ANSP'!F136+'T3 MET'!F136+'T3 NSA'!F136</f>
        <v>0</v>
      </c>
      <c r="G136" s="521">
        <f>'T3 ANSP'!G136+'T3 MET'!G136+'T3 NSA'!G136</f>
        <v>0</v>
      </c>
      <c r="H136" s="521">
        <f>'T3 ANSP'!H136+'T3 MET'!H136+'T3 NSA'!H136</f>
        <v>0</v>
      </c>
      <c r="I136" s="650">
        <f>'T3 ANSP'!I136+'T3 MET'!I136+'T3 NSA'!I136</f>
        <v>0</v>
      </c>
      <c r="J136" s="523">
        <f>'T3 ANSP'!J136+'T3 MET'!J136+'T3 NSA'!J136</f>
        <v>0</v>
      </c>
      <c r="L136" s="851"/>
    </row>
    <row r="137" spans="1:12" ht="4.1500000000000004" customHeight="1" x14ac:dyDescent="0.35">
      <c r="A137" s="857"/>
      <c r="B137" s="725"/>
      <c r="D137" s="528"/>
      <c r="E137" s="528"/>
      <c r="F137" s="528"/>
      <c r="G137" s="528"/>
      <c r="H137" s="528"/>
      <c r="I137" s="528"/>
      <c r="J137" s="528"/>
      <c r="L137" s="851"/>
    </row>
    <row r="138" spans="1:12" ht="12" customHeight="1" x14ac:dyDescent="0.35">
      <c r="A138" s="855">
        <v>2017</v>
      </c>
      <c r="B138" s="725"/>
      <c r="C138" s="184" t="s">
        <v>280</v>
      </c>
      <c r="D138" s="220">
        <f>'T3 ANSP'!D138+'T3 MET'!D138+'T3 NSA'!D138</f>
        <v>0</v>
      </c>
      <c r="E138" s="368">
        <f>'T3 ANSP'!E138+'T3 MET'!E138+'T3 NSA'!E138</f>
        <v>0</v>
      </c>
      <c r="F138" s="356">
        <f>'T3 ANSP'!F138+'T3 MET'!F138+'T3 NSA'!F138</f>
        <v>0</v>
      </c>
      <c r="G138" s="356">
        <f>'T3 ANSP'!G138+'T3 MET'!G138+'T3 NSA'!G138</f>
        <v>0</v>
      </c>
      <c r="H138" s="356">
        <f>'T3 ANSP'!H138+'T3 MET'!H138+'T3 NSA'!H138</f>
        <v>0</v>
      </c>
      <c r="I138" s="709">
        <f>'T3 ANSP'!I138+'T3 MET'!I138+'T3 NSA'!I138</f>
        <v>0</v>
      </c>
      <c r="J138" s="220">
        <f>'T3 ANSP'!J138+'T3 MET'!J138+'T3 NSA'!J138</f>
        <v>0</v>
      </c>
      <c r="L138" s="851"/>
    </row>
    <row r="139" spans="1:12" ht="12" customHeight="1" x14ac:dyDescent="0.35">
      <c r="A139" s="855">
        <v>2018</v>
      </c>
      <c r="B139" s="725"/>
      <c r="C139" s="186" t="s">
        <v>281</v>
      </c>
      <c r="D139" s="219">
        <f>'T3 ANSP'!D139+'T3 MET'!D139+'T3 NSA'!D139</f>
        <v>0</v>
      </c>
      <c r="E139" s="524">
        <f>'T3 ANSP'!E139+'T3 MET'!E139+'T3 NSA'!E139</f>
        <v>0</v>
      </c>
      <c r="F139" s="361">
        <f>'T3 ANSP'!F139+'T3 MET'!F139+'T3 NSA'!F139</f>
        <v>0</v>
      </c>
      <c r="G139" s="361">
        <f>'T3 ANSP'!G139+'T3 MET'!G139+'T3 NSA'!G139</f>
        <v>0</v>
      </c>
      <c r="H139" s="361">
        <f>'T3 ANSP'!H139+'T3 MET'!H139+'T3 NSA'!H139</f>
        <v>0</v>
      </c>
      <c r="I139" s="525">
        <f>'T3 ANSP'!I139+'T3 MET'!I139+'T3 NSA'!I139</f>
        <v>0</v>
      </c>
      <c r="J139" s="219">
        <f>'T3 ANSP'!J139+'T3 MET'!J139+'T3 NSA'!J139</f>
        <v>0</v>
      </c>
      <c r="L139" s="851"/>
    </row>
    <row r="140" spans="1:12" ht="12" customHeight="1" x14ac:dyDescent="0.35">
      <c r="A140" s="855">
        <v>2019</v>
      </c>
      <c r="B140" s="725"/>
      <c r="C140" s="186" t="s">
        <v>282</v>
      </c>
      <c r="D140" s="219">
        <f>'T3 ANSP'!D140+'T3 MET'!D140+'T3 NSA'!D140</f>
        <v>0</v>
      </c>
      <c r="E140" s="524">
        <f>'T3 ANSP'!E140+'T3 MET'!E140+'T3 NSA'!E140</f>
        <v>0</v>
      </c>
      <c r="F140" s="361">
        <f>'T3 ANSP'!F140+'T3 MET'!F140+'T3 NSA'!F140</f>
        <v>0</v>
      </c>
      <c r="G140" s="361">
        <f>'T3 ANSP'!G140+'T3 MET'!G140+'T3 NSA'!G140</f>
        <v>0</v>
      </c>
      <c r="H140" s="361">
        <f>'T3 ANSP'!H140+'T3 MET'!H140+'T3 NSA'!H140</f>
        <v>0</v>
      </c>
      <c r="I140" s="525">
        <f>'T3 ANSP'!I140+'T3 MET'!I140+'T3 NSA'!I140</f>
        <v>0</v>
      </c>
      <c r="J140" s="219">
        <f>'T3 ANSP'!J140+'T3 MET'!J140+'T3 NSA'!J140</f>
        <v>0</v>
      </c>
      <c r="L140" s="851"/>
    </row>
    <row r="141" spans="1:12" ht="12" customHeight="1" x14ac:dyDescent="0.35">
      <c r="A141" s="856" t="s">
        <v>306</v>
      </c>
      <c r="B141" s="725"/>
      <c r="C141" s="609" t="s">
        <v>302</v>
      </c>
      <c r="D141" s="194">
        <f>'T3 ANSP'!D141+'T3 MET'!D141+'T3 NSA'!D141</f>
        <v>0</v>
      </c>
      <c r="E141" s="875">
        <f>'T3 ANSP'!E141+'T3 MET'!E141+'T3 NSA'!E141</f>
        <v>0</v>
      </c>
      <c r="F141" s="634">
        <f>'T3 ANSP'!F141+'T3 MET'!F141+'T3 NSA'!F141</f>
        <v>0</v>
      </c>
      <c r="G141" s="634">
        <f>'T3 ANSP'!G141+'T3 MET'!G141+'T3 NSA'!G141</f>
        <v>0</v>
      </c>
      <c r="H141" s="634">
        <f>'T3 ANSP'!H141+'T3 MET'!H141+'T3 NSA'!H141</f>
        <v>0</v>
      </c>
      <c r="I141" s="879">
        <f>'T3 ANSP'!I141+'T3 MET'!I141+'T3 NSA'!I141</f>
        <v>0</v>
      </c>
      <c r="J141" s="194">
        <f>'T3 ANSP'!J141+'T3 MET'!J141+'T3 NSA'!J141</f>
        <v>0</v>
      </c>
      <c r="L141" s="851"/>
    </row>
    <row r="142" spans="1:12" s="724" customFormat="1" ht="14.5" x14ac:dyDescent="0.35">
      <c r="A142" s="855">
        <v>2020</v>
      </c>
      <c r="B142" s="725"/>
      <c r="C142" s="184" t="s">
        <v>234</v>
      </c>
      <c r="D142" s="221">
        <f>'T3 ANSP'!D142+'T3 MET'!D142+'T3 NSA'!D142</f>
        <v>-500</v>
      </c>
      <c r="E142" s="368">
        <f>'T3 ANSP'!E142+'T3 MET'!E142+'T3 NSA'!E142</f>
        <v>-500</v>
      </c>
      <c r="F142" s="356">
        <f>'T3 ANSP'!F142+'T3 MET'!F142+'T3 NSA'!F142</f>
        <v>0</v>
      </c>
      <c r="G142" s="356">
        <f>'T3 ANSP'!G142+'T3 MET'!G142+'T3 NSA'!G142</f>
        <v>0</v>
      </c>
      <c r="H142" s="357">
        <f>'T3 ANSP'!H142+'T3 MET'!H142+'T3 NSA'!H142</f>
        <v>0</v>
      </c>
      <c r="I142" s="717">
        <f>'T3 ANSP'!I142+'T3 MET'!I142+'T3 NSA'!I142</f>
        <v>0</v>
      </c>
      <c r="J142" s="185">
        <f>'T3 ANSP'!J142+'T3 MET'!J142+'T3 NSA'!J142</f>
        <v>0</v>
      </c>
      <c r="L142" s="851"/>
    </row>
    <row r="143" spans="1:12" ht="12" customHeight="1" x14ac:dyDescent="0.35">
      <c r="A143" s="855">
        <v>2021</v>
      </c>
      <c r="B143" s="725"/>
      <c r="C143" s="186" t="s">
        <v>235</v>
      </c>
      <c r="D143" s="222">
        <f>'T3 ANSP'!D143+'T3 MET'!D143+'T3 NSA'!D143</f>
        <v>0</v>
      </c>
      <c r="E143" s="418">
        <f>'T3 ANSP'!E143+'T3 MET'!E143+'T3 NSA'!E143</f>
        <v>0</v>
      </c>
      <c r="F143" s="361">
        <f>'T3 ANSP'!F143+'T3 MET'!F143+'T3 NSA'!F143</f>
        <v>0</v>
      </c>
      <c r="G143" s="361">
        <f>'T3 ANSP'!G143+'T3 MET'!G143+'T3 NSA'!G143</f>
        <v>0</v>
      </c>
      <c r="H143" s="367">
        <f>'T3 ANSP'!H143+'T3 MET'!H143+'T3 NSA'!H143</f>
        <v>0</v>
      </c>
      <c r="I143" s="362">
        <f>'T3 ANSP'!I143+'T3 MET'!I143+'T3 NSA'!I143</f>
        <v>0</v>
      </c>
      <c r="J143" s="188">
        <f>'T3 ANSP'!J143+'T3 MET'!J143+'T3 NSA'!J143</f>
        <v>0</v>
      </c>
      <c r="L143" s="851"/>
    </row>
    <row r="144" spans="1:12" ht="12" customHeight="1" x14ac:dyDescent="0.35">
      <c r="A144" s="855">
        <v>2022</v>
      </c>
      <c r="B144" s="725"/>
      <c r="C144" s="186" t="s">
        <v>236</v>
      </c>
      <c r="D144" s="222">
        <f>'T3 ANSP'!D144+'T3 MET'!D144+'T3 NSA'!D144</f>
        <v>0</v>
      </c>
      <c r="E144" s="418">
        <f>'T3 ANSP'!E144+'T3 MET'!E144+'T3 NSA'!E144</f>
        <v>0</v>
      </c>
      <c r="F144" s="360">
        <f>'T3 ANSP'!F144+'T3 MET'!F144+'T3 NSA'!F144</f>
        <v>0</v>
      </c>
      <c r="G144" s="361">
        <f>'T3 ANSP'!G144+'T3 MET'!G144+'T3 NSA'!G144</f>
        <v>0</v>
      </c>
      <c r="H144" s="361">
        <f>'T3 ANSP'!H144+'T3 MET'!H144+'T3 NSA'!H144</f>
        <v>0</v>
      </c>
      <c r="I144" s="361">
        <f>'T3 ANSP'!I144+'T3 MET'!I144+'T3 NSA'!I144</f>
        <v>0</v>
      </c>
      <c r="J144" s="188">
        <f>'T3 ANSP'!J144+'T3 MET'!J144+'T3 NSA'!J144</f>
        <v>0</v>
      </c>
      <c r="L144" s="851"/>
    </row>
    <row r="145" spans="1:12" ht="12" customHeight="1" x14ac:dyDescent="0.35">
      <c r="A145" s="855">
        <v>2023</v>
      </c>
      <c r="B145" s="725"/>
      <c r="C145" s="186" t="s">
        <v>237</v>
      </c>
      <c r="D145" s="222">
        <f>'T3 ANSP'!D145+'T3 MET'!D145+'T3 NSA'!D145</f>
        <v>0</v>
      </c>
      <c r="E145" s="418">
        <f>'T3 ANSP'!E145+'T3 MET'!E145+'T3 NSA'!E145</f>
        <v>0</v>
      </c>
      <c r="F145" s="360">
        <f>'T3 ANSP'!F145+'T3 MET'!F145+'T3 NSA'!F145</f>
        <v>0</v>
      </c>
      <c r="G145" s="360">
        <f>'T3 ANSP'!G145+'T3 MET'!G145+'T3 NSA'!G145</f>
        <v>0</v>
      </c>
      <c r="H145" s="361">
        <f>'T3 ANSP'!H145+'T3 MET'!H145+'T3 NSA'!H145</f>
        <v>0</v>
      </c>
      <c r="I145" s="361">
        <f>'T3 ANSP'!I145+'T3 MET'!I145+'T3 NSA'!I145</f>
        <v>0</v>
      </c>
      <c r="J145" s="219">
        <f>'T3 ANSP'!J145+'T3 MET'!J145+'T3 NSA'!J145</f>
        <v>0</v>
      </c>
      <c r="L145" s="851"/>
    </row>
    <row r="146" spans="1:12" ht="12" customHeight="1" x14ac:dyDescent="0.35">
      <c r="A146" s="855">
        <v>2024</v>
      </c>
      <c r="B146" s="725"/>
      <c r="C146" s="191" t="s">
        <v>238</v>
      </c>
      <c r="D146" s="223">
        <f>'T3 ANSP'!D146+'T3 MET'!D146+'T3 NSA'!D146</f>
        <v>0</v>
      </c>
      <c r="E146" s="209">
        <f>'T3 ANSP'!E146+'T3 MET'!E146+'T3 NSA'!E146</f>
        <v>0</v>
      </c>
      <c r="F146" s="210">
        <f>'T3 ANSP'!F146+'T3 MET'!F146+'T3 NSA'!F146</f>
        <v>0</v>
      </c>
      <c r="G146" s="210">
        <f>'T3 ANSP'!G146+'T3 MET'!G146+'T3 NSA'!G146</f>
        <v>0</v>
      </c>
      <c r="H146" s="210">
        <f>'T3 ANSP'!H146+'T3 MET'!H146+'T3 NSA'!H146</f>
        <v>0</v>
      </c>
      <c r="I146" s="333">
        <f>'T3 ANSP'!I146+'T3 MET'!I146+'T3 NSA'!I146</f>
        <v>0</v>
      </c>
      <c r="J146" s="200">
        <f>'T3 ANSP'!J146+'T3 MET'!J146+'T3 NSA'!J146</f>
        <v>0</v>
      </c>
      <c r="L146" s="851"/>
    </row>
    <row r="147" spans="1:12" ht="12" customHeight="1" x14ac:dyDescent="0.35">
      <c r="A147" s="855" t="s">
        <v>116</v>
      </c>
      <c r="B147" s="725"/>
      <c r="C147" s="193" t="s">
        <v>303</v>
      </c>
      <c r="D147" s="523">
        <f>'T3 ANSP'!D147+'T3 MET'!D147+'T3 NSA'!D147</f>
        <v>-500</v>
      </c>
      <c r="E147" s="549">
        <f>'T3 ANSP'!E147+'T3 MET'!E147+'T3 NSA'!E147</f>
        <v>-500</v>
      </c>
      <c r="F147" s="521">
        <f>'T3 ANSP'!F147+'T3 MET'!F147+'T3 NSA'!F147</f>
        <v>0</v>
      </c>
      <c r="G147" s="521">
        <f>'T3 ANSP'!G147+'T3 MET'!G147+'T3 NSA'!G147</f>
        <v>0</v>
      </c>
      <c r="H147" s="521">
        <f>'T3 ANSP'!H147+'T3 MET'!H147+'T3 NSA'!H147</f>
        <v>0</v>
      </c>
      <c r="I147" s="650">
        <f>'T3 ANSP'!I147+'T3 MET'!I147+'T3 NSA'!I147</f>
        <v>0</v>
      </c>
      <c r="J147" s="523">
        <f>'T3 ANSP'!J147+'T3 MET'!J147+'T3 NSA'!J147</f>
        <v>0</v>
      </c>
      <c r="L147" s="851"/>
    </row>
    <row r="148" spans="1:12" ht="4.1500000000000004" customHeight="1" x14ac:dyDescent="0.35">
      <c r="A148" s="857"/>
      <c r="B148" s="725"/>
      <c r="D148" s="528"/>
      <c r="E148" s="528"/>
      <c r="F148" s="528"/>
      <c r="G148" s="528"/>
      <c r="H148" s="528"/>
      <c r="I148" s="528"/>
      <c r="J148" s="528"/>
      <c r="L148" s="851"/>
    </row>
    <row r="149" spans="1:12" ht="12" customHeight="1" x14ac:dyDescent="0.35">
      <c r="A149" s="855">
        <v>2017</v>
      </c>
      <c r="B149" s="725"/>
      <c r="C149" s="184" t="s">
        <v>277</v>
      </c>
      <c r="D149" s="185">
        <f>'T3 ANSP'!D149+'T3 MET'!D149+'T3 NSA'!D149</f>
        <v>0</v>
      </c>
      <c r="E149" s="637">
        <f>'T3 ANSP'!E149+'T3 MET'!E149+'T3 NSA'!E149</f>
        <v>0</v>
      </c>
      <c r="F149" s="357">
        <f>'T3 ANSP'!F149+'T3 MET'!F149+'T3 NSA'!F149</f>
        <v>0</v>
      </c>
      <c r="G149" s="357">
        <f>'T3 ANSP'!G149+'T3 MET'!G149+'T3 NSA'!G149</f>
        <v>0</v>
      </c>
      <c r="H149" s="357">
        <f>'T3 ANSP'!H149+'T3 MET'!H149+'T3 NSA'!H149</f>
        <v>0</v>
      </c>
      <c r="I149" s="717">
        <f>'T3 ANSP'!I149+'T3 MET'!I149+'T3 NSA'!I149</f>
        <v>0</v>
      </c>
      <c r="J149" s="185">
        <f>'T3 ANSP'!J149+'T3 MET'!J149+'T3 NSA'!J149</f>
        <v>0</v>
      </c>
      <c r="L149" s="851"/>
    </row>
    <row r="150" spans="1:12" ht="12" customHeight="1" x14ac:dyDescent="0.35">
      <c r="A150" s="855">
        <v>2018</v>
      </c>
      <c r="B150" s="725"/>
      <c r="C150" s="186" t="s">
        <v>278</v>
      </c>
      <c r="D150" s="188">
        <f>'T3 ANSP'!D150+'T3 MET'!D150+'T3 NSA'!D150</f>
        <v>0</v>
      </c>
      <c r="E150" s="418">
        <f>'T3 ANSP'!E150+'T3 MET'!E150+'T3 NSA'!E150</f>
        <v>0</v>
      </c>
      <c r="F150" s="360">
        <f>'T3 ANSP'!F150+'T3 MET'!F150+'T3 NSA'!F150</f>
        <v>0</v>
      </c>
      <c r="G150" s="360">
        <f>'T3 ANSP'!G150+'T3 MET'!G150+'T3 NSA'!G150</f>
        <v>0</v>
      </c>
      <c r="H150" s="360">
        <f>'T3 ANSP'!H150+'T3 MET'!H150+'T3 NSA'!H150</f>
        <v>0</v>
      </c>
      <c r="I150" s="362">
        <f>'T3 ANSP'!I150+'T3 MET'!I150+'T3 NSA'!I150</f>
        <v>0</v>
      </c>
      <c r="J150" s="188">
        <f>'T3 ANSP'!J150+'T3 MET'!J150+'T3 NSA'!J150</f>
        <v>0</v>
      </c>
      <c r="L150" s="851"/>
    </row>
    <row r="151" spans="1:12" ht="12" customHeight="1" x14ac:dyDescent="0.35">
      <c r="A151" s="855">
        <v>2019</v>
      </c>
      <c r="B151" s="725"/>
      <c r="C151" s="186" t="s">
        <v>279</v>
      </c>
      <c r="D151" s="188">
        <f>'T3 ANSP'!D151+'T3 MET'!D151+'T3 NSA'!D151</f>
        <v>0</v>
      </c>
      <c r="E151" s="418">
        <f>'T3 ANSP'!E151+'T3 MET'!E151+'T3 NSA'!E151</f>
        <v>0</v>
      </c>
      <c r="F151" s="360">
        <f>'T3 ANSP'!F151+'T3 MET'!F151+'T3 NSA'!F151</f>
        <v>0</v>
      </c>
      <c r="G151" s="360">
        <f>'T3 ANSP'!G151+'T3 MET'!G151+'T3 NSA'!G151</f>
        <v>0</v>
      </c>
      <c r="H151" s="360">
        <f>'T3 ANSP'!H151+'T3 MET'!H151+'T3 NSA'!H151</f>
        <v>0</v>
      </c>
      <c r="I151" s="362">
        <f>'T3 ANSP'!I151+'T3 MET'!I151+'T3 NSA'!I151</f>
        <v>0</v>
      </c>
      <c r="J151" s="188">
        <f>'T3 ANSP'!J151+'T3 MET'!J151+'T3 NSA'!J151</f>
        <v>0</v>
      </c>
      <c r="L151" s="851"/>
    </row>
    <row r="152" spans="1:12" ht="12" customHeight="1" x14ac:dyDescent="0.35">
      <c r="A152" s="856" t="s">
        <v>306</v>
      </c>
      <c r="B152" s="725"/>
      <c r="C152" s="609" t="s">
        <v>304</v>
      </c>
      <c r="D152" s="636">
        <f>'T3 ANSP'!D152+'T3 MET'!D152+'T3 NSA'!D152</f>
        <v>0</v>
      </c>
      <c r="E152" s="878">
        <f>'T3 ANSP'!E152+'T3 MET'!E152+'T3 NSA'!E152</f>
        <v>0</v>
      </c>
      <c r="F152" s="876">
        <f>'T3 ANSP'!F152+'T3 MET'!F152+'T3 NSA'!F152</f>
        <v>0</v>
      </c>
      <c r="G152" s="876">
        <f>'T3 ANSP'!G152+'T3 MET'!G152+'T3 NSA'!G152</f>
        <v>0</v>
      </c>
      <c r="H152" s="876">
        <f>'T3 ANSP'!H152+'T3 MET'!H152+'T3 NSA'!H152</f>
        <v>0</v>
      </c>
      <c r="I152" s="877">
        <f>'T3 ANSP'!I152+'T3 MET'!I152+'T3 NSA'!I152</f>
        <v>0</v>
      </c>
      <c r="J152" s="636">
        <f>'T3 ANSP'!J152+'T3 MET'!J152+'T3 NSA'!J152</f>
        <v>0</v>
      </c>
      <c r="L152" s="851"/>
    </row>
    <row r="153" spans="1:12" s="724" customFormat="1" ht="14.5" x14ac:dyDescent="0.35">
      <c r="A153" s="855">
        <v>2020</v>
      </c>
      <c r="B153" s="725"/>
      <c r="C153" s="184" t="s">
        <v>239</v>
      </c>
      <c r="D153" s="638">
        <f>'T3 ANSP'!D153+'T3 MET'!D153+'T3 NSA'!D153</f>
        <v>0</v>
      </c>
      <c r="E153" s="637">
        <f>'T3 ANSP'!E153+'T3 MET'!E153+'T3 NSA'!E153</f>
        <v>0</v>
      </c>
      <c r="F153" s="357">
        <f>'T3 ANSP'!F153+'T3 MET'!F153+'T3 NSA'!F153</f>
        <v>0</v>
      </c>
      <c r="G153" s="357">
        <f>'T3 ANSP'!G153+'T3 MET'!G153+'T3 NSA'!G153</f>
        <v>0</v>
      </c>
      <c r="H153" s="357">
        <f>'T3 ANSP'!H153+'T3 MET'!H153+'T3 NSA'!H153</f>
        <v>0</v>
      </c>
      <c r="I153" s="717">
        <f>'T3 ANSP'!I153+'T3 MET'!I153+'T3 NSA'!I153</f>
        <v>0</v>
      </c>
      <c r="J153" s="185">
        <f>'T3 ANSP'!J153+'T3 MET'!J153+'T3 NSA'!J153</f>
        <v>0</v>
      </c>
      <c r="L153" s="851"/>
    </row>
    <row r="154" spans="1:12" ht="12" customHeight="1" x14ac:dyDescent="0.35">
      <c r="A154" s="855">
        <v>2021</v>
      </c>
      <c r="B154" s="725"/>
      <c r="C154" s="186" t="s">
        <v>240</v>
      </c>
      <c r="D154" s="639">
        <f>'T3 ANSP'!D154+'T3 MET'!D154+'T3 NSA'!D154</f>
        <v>0</v>
      </c>
      <c r="E154" s="418">
        <f>'T3 ANSP'!E154+'T3 MET'!E154+'T3 NSA'!E154</f>
        <v>0</v>
      </c>
      <c r="F154" s="360">
        <f>'T3 ANSP'!F154+'T3 MET'!F154+'T3 NSA'!F154</f>
        <v>0</v>
      </c>
      <c r="G154" s="360">
        <f>'T3 ANSP'!G154+'T3 MET'!G154+'T3 NSA'!G154</f>
        <v>0</v>
      </c>
      <c r="H154" s="360">
        <f>'T3 ANSP'!H154+'T3 MET'!H154+'T3 NSA'!H154</f>
        <v>0</v>
      </c>
      <c r="I154" s="362">
        <f>'T3 ANSP'!I154+'T3 MET'!I154+'T3 NSA'!I154</f>
        <v>0</v>
      </c>
      <c r="J154" s="188">
        <f>'T3 ANSP'!J154+'T3 MET'!J154+'T3 NSA'!J154</f>
        <v>0</v>
      </c>
      <c r="L154" s="851"/>
    </row>
    <row r="155" spans="1:12" ht="12" customHeight="1" x14ac:dyDescent="0.35">
      <c r="A155" s="855">
        <v>2022</v>
      </c>
      <c r="B155" s="725"/>
      <c r="C155" s="186" t="s">
        <v>241</v>
      </c>
      <c r="D155" s="639">
        <f>'T3 ANSP'!D155+'T3 MET'!D155+'T3 NSA'!D155</f>
        <v>0</v>
      </c>
      <c r="E155" s="418">
        <f>'T3 ANSP'!E155+'T3 MET'!E155+'T3 NSA'!E155</f>
        <v>0</v>
      </c>
      <c r="F155" s="360">
        <f>'T3 ANSP'!F155+'T3 MET'!F155+'T3 NSA'!F155</f>
        <v>0</v>
      </c>
      <c r="G155" s="360">
        <f>'T3 ANSP'!G155+'T3 MET'!G155+'T3 NSA'!G155</f>
        <v>0</v>
      </c>
      <c r="H155" s="360">
        <f>'T3 ANSP'!H155+'T3 MET'!H155+'T3 NSA'!H155</f>
        <v>0</v>
      </c>
      <c r="I155" s="360">
        <f>'T3 ANSP'!I155+'T3 MET'!I155+'T3 NSA'!I155</f>
        <v>0</v>
      </c>
      <c r="J155" s="188">
        <f>'T3 ANSP'!J155+'T3 MET'!J155+'T3 NSA'!J155</f>
        <v>0</v>
      </c>
      <c r="L155" s="851"/>
    </row>
    <row r="156" spans="1:12" ht="12" customHeight="1" x14ac:dyDescent="0.35">
      <c r="A156" s="855">
        <v>2023</v>
      </c>
      <c r="B156" s="725"/>
      <c r="C156" s="186" t="s">
        <v>242</v>
      </c>
      <c r="D156" s="639">
        <f>'T3 ANSP'!D156+'T3 MET'!D156+'T3 NSA'!D156</f>
        <v>0</v>
      </c>
      <c r="E156" s="418">
        <f>'T3 ANSP'!E156+'T3 MET'!E156+'T3 NSA'!E156</f>
        <v>0</v>
      </c>
      <c r="F156" s="360">
        <f>'T3 ANSP'!F156+'T3 MET'!F156+'T3 NSA'!F156</f>
        <v>0</v>
      </c>
      <c r="G156" s="360">
        <f>'T3 ANSP'!G156+'T3 MET'!G156+'T3 NSA'!G156</f>
        <v>0</v>
      </c>
      <c r="H156" s="360">
        <f>'T3 ANSP'!H156+'T3 MET'!H156+'T3 NSA'!H156</f>
        <v>0</v>
      </c>
      <c r="I156" s="360">
        <f>'T3 ANSP'!I156+'T3 MET'!I156+'T3 NSA'!I156</f>
        <v>0</v>
      </c>
      <c r="J156" s="188">
        <f>'T3 ANSP'!J156+'T3 MET'!J156+'T3 NSA'!J156</f>
        <v>0</v>
      </c>
      <c r="L156" s="851"/>
    </row>
    <row r="157" spans="1:12" ht="12" customHeight="1" x14ac:dyDescent="0.35">
      <c r="A157" s="855">
        <v>2024</v>
      </c>
      <c r="B157" s="725"/>
      <c r="C157" s="191" t="s">
        <v>243</v>
      </c>
      <c r="D157" s="640">
        <f>'T3 ANSP'!D157+'T3 MET'!D157+'T3 NSA'!D157</f>
        <v>0</v>
      </c>
      <c r="E157" s="209">
        <f>'T3 ANSP'!E157+'T3 MET'!E157+'T3 NSA'!E157</f>
        <v>0</v>
      </c>
      <c r="F157" s="210">
        <f>'T3 ANSP'!F157+'T3 MET'!F157+'T3 NSA'!F157</f>
        <v>0</v>
      </c>
      <c r="G157" s="210">
        <f>'T3 ANSP'!G157+'T3 MET'!G157+'T3 NSA'!G157</f>
        <v>0</v>
      </c>
      <c r="H157" s="210">
        <f>'T3 ANSP'!H157+'T3 MET'!H157+'T3 NSA'!H157</f>
        <v>0</v>
      </c>
      <c r="I157" s="210">
        <f>'T3 ANSP'!I157+'T3 MET'!I157+'T3 NSA'!I157</f>
        <v>0</v>
      </c>
      <c r="J157" s="617">
        <f>'T3 ANSP'!J157+'T3 MET'!J157+'T3 NSA'!J157</f>
        <v>0</v>
      </c>
      <c r="L157" s="851"/>
    </row>
    <row r="158" spans="1:12" ht="12" customHeight="1" x14ac:dyDescent="0.35">
      <c r="A158" s="855" t="s">
        <v>116</v>
      </c>
      <c r="B158" s="725"/>
      <c r="C158" s="193" t="s">
        <v>305</v>
      </c>
      <c r="D158" s="523">
        <f>'T3 ANSP'!D158+'T3 MET'!D158+'T3 NSA'!D158</f>
        <v>0</v>
      </c>
      <c r="E158" s="549">
        <f>'T3 ANSP'!E158+'T3 MET'!E158+'T3 NSA'!E158</f>
        <v>0</v>
      </c>
      <c r="F158" s="521">
        <f>'T3 ANSP'!F158+'T3 MET'!F158+'T3 NSA'!F158</f>
        <v>0</v>
      </c>
      <c r="G158" s="521">
        <f>'T3 ANSP'!G158+'T3 MET'!G158+'T3 NSA'!G158</f>
        <v>0</v>
      </c>
      <c r="H158" s="521">
        <f>'T3 ANSP'!H158+'T3 MET'!H158+'T3 NSA'!H158</f>
        <v>0</v>
      </c>
      <c r="I158" s="650">
        <f>'T3 ANSP'!I158+'T3 MET'!I158+'T3 NSA'!I158</f>
        <v>0</v>
      </c>
      <c r="J158" s="523">
        <f>'T3 ANSP'!J158+'T3 MET'!J158+'T3 NSA'!J158</f>
        <v>0</v>
      </c>
      <c r="L158" s="851"/>
    </row>
    <row r="159" spans="1:12" ht="4.1500000000000004" customHeight="1" x14ac:dyDescent="0.35">
      <c r="A159" s="857"/>
      <c r="B159" s="725"/>
      <c r="D159" s="528"/>
      <c r="E159" s="528"/>
      <c r="F159" s="528"/>
      <c r="G159" s="528"/>
      <c r="H159" s="528"/>
      <c r="I159" s="528"/>
      <c r="J159" s="528"/>
      <c r="L159" s="851"/>
    </row>
    <row r="160" spans="1:12" ht="12" customHeight="1" x14ac:dyDescent="0.35">
      <c r="A160" s="855">
        <v>2020</v>
      </c>
      <c r="B160" s="725"/>
      <c r="C160" s="211" t="s">
        <v>244</v>
      </c>
      <c r="D160" s="217">
        <f>'T3 ANSP'!D160+'T3 MET'!D160+'T3 NSA'!D160</f>
        <v>0</v>
      </c>
      <c r="E160" s="368">
        <f>'T3 ANSP'!E160+'T3 MET'!E160+'T3 NSA'!E160</f>
        <v>0</v>
      </c>
      <c r="F160" s="356">
        <f>'T3 ANSP'!F160+'T3 MET'!F160+'T3 NSA'!F160</f>
        <v>0</v>
      </c>
      <c r="G160" s="356">
        <f>'T3 ANSP'!G160+'T3 MET'!G160+'T3 NSA'!G160</f>
        <v>0</v>
      </c>
      <c r="H160" s="356">
        <f>'T3 ANSP'!H160+'T3 MET'!H160+'T3 NSA'!H160</f>
        <v>0</v>
      </c>
      <c r="I160" s="709">
        <f>'T3 ANSP'!I160+'T3 MET'!I160+'T3 NSA'!I160</f>
        <v>0</v>
      </c>
      <c r="J160" s="220">
        <f>'T3 ANSP'!J160+'T3 MET'!J160+'T3 NSA'!J160</f>
        <v>0</v>
      </c>
      <c r="L160" s="851"/>
    </row>
    <row r="161" spans="1:12" ht="12" customHeight="1" x14ac:dyDescent="0.35">
      <c r="A161" s="855">
        <v>2021</v>
      </c>
      <c r="B161" s="725"/>
      <c r="C161" s="212" t="s">
        <v>245</v>
      </c>
      <c r="D161" s="214">
        <f>'T3 ANSP'!D161+'T3 MET'!D161+'T3 NSA'!D161</f>
        <v>0</v>
      </c>
      <c r="E161" s="358">
        <f>'T3 ANSP'!E161+'T3 MET'!E161+'T3 NSA'!E161</f>
        <v>0</v>
      </c>
      <c r="F161" s="361">
        <f>'T3 ANSP'!F161+'T3 MET'!F161+'T3 NSA'!F161</f>
        <v>0</v>
      </c>
      <c r="G161" s="361">
        <f>'T3 ANSP'!G161+'T3 MET'!G161+'T3 NSA'!G161</f>
        <v>0</v>
      </c>
      <c r="H161" s="361">
        <f>'T3 ANSP'!H161+'T3 MET'!H161+'T3 NSA'!H161</f>
        <v>0</v>
      </c>
      <c r="I161" s="525">
        <f>'T3 ANSP'!I161+'T3 MET'!I161+'T3 NSA'!I161</f>
        <v>0</v>
      </c>
      <c r="J161" s="219">
        <f>'T3 ANSP'!J161+'T3 MET'!J161+'T3 NSA'!J161</f>
        <v>0</v>
      </c>
      <c r="L161" s="851"/>
    </row>
    <row r="162" spans="1:12" ht="12" customHeight="1" x14ac:dyDescent="0.35">
      <c r="A162" s="855">
        <v>2022</v>
      </c>
      <c r="B162" s="725"/>
      <c r="C162" s="212" t="s">
        <v>246</v>
      </c>
      <c r="D162" s="214">
        <f>'T3 ANSP'!D162+'T3 MET'!D162+'T3 NSA'!D162</f>
        <v>0</v>
      </c>
      <c r="E162" s="358">
        <f>'T3 ANSP'!E162+'T3 MET'!E162+'T3 NSA'!E162</f>
        <v>0</v>
      </c>
      <c r="F162" s="359">
        <f>'T3 ANSP'!F162+'T3 MET'!F162+'T3 NSA'!F162</f>
        <v>0</v>
      </c>
      <c r="G162" s="361">
        <f>'T3 ANSP'!G162+'T3 MET'!G162+'T3 NSA'!G162</f>
        <v>0</v>
      </c>
      <c r="H162" s="361">
        <f>'T3 ANSP'!H162+'T3 MET'!H162+'T3 NSA'!H162</f>
        <v>0</v>
      </c>
      <c r="I162" s="525">
        <f>'T3 ANSP'!I162+'T3 MET'!I162+'T3 NSA'!I162</f>
        <v>0</v>
      </c>
      <c r="J162" s="219">
        <f>'T3 ANSP'!J162+'T3 MET'!J162+'T3 NSA'!J162</f>
        <v>0</v>
      </c>
      <c r="L162" s="851"/>
    </row>
    <row r="163" spans="1:12" ht="12" customHeight="1" x14ac:dyDescent="0.35">
      <c r="A163" s="855">
        <v>2023</v>
      </c>
      <c r="B163" s="725"/>
      <c r="C163" s="212" t="s">
        <v>247</v>
      </c>
      <c r="D163" s="214">
        <f>'T3 ANSP'!D163+'T3 MET'!D163+'T3 NSA'!D163</f>
        <v>0</v>
      </c>
      <c r="E163" s="358">
        <f>'T3 ANSP'!E163+'T3 MET'!E163+'T3 NSA'!E163</f>
        <v>0</v>
      </c>
      <c r="F163" s="359">
        <f>'T3 ANSP'!F163+'T3 MET'!F163+'T3 NSA'!F163</f>
        <v>0</v>
      </c>
      <c r="G163" s="359">
        <f>'T3 ANSP'!G163+'T3 MET'!G163+'T3 NSA'!G163</f>
        <v>0</v>
      </c>
      <c r="H163" s="361">
        <f>'T3 ANSP'!H163+'T3 MET'!H163+'T3 NSA'!H163</f>
        <v>0</v>
      </c>
      <c r="I163" s="525">
        <f>'T3 ANSP'!I163+'T3 MET'!I163+'T3 NSA'!I163</f>
        <v>0</v>
      </c>
      <c r="J163" s="219">
        <f>'T3 ANSP'!J163+'T3 MET'!J163+'T3 NSA'!J163</f>
        <v>0</v>
      </c>
      <c r="L163" s="851"/>
    </row>
    <row r="164" spans="1:12" ht="12" customHeight="1" x14ac:dyDescent="0.35">
      <c r="A164" s="855">
        <v>2024</v>
      </c>
      <c r="B164" s="725"/>
      <c r="C164" s="213" t="s">
        <v>248</v>
      </c>
      <c r="D164" s="215">
        <f>'T3 ANSP'!D164+'T3 MET'!D164+'T3 NSA'!D164</f>
        <v>0</v>
      </c>
      <c r="E164" s="363">
        <f>'T3 ANSP'!E164+'T3 MET'!E164+'T3 NSA'!E164</f>
        <v>0</v>
      </c>
      <c r="F164" s="364">
        <f>'T3 ANSP'!F164+'T3 MET'!F164+'T3 NSA'!F164</f>
        <v>0</v>
      </c>
      <c r="G164" s="364">
        <f>'T3 ANSP'!G164+'T3 MET'!G164+'T3 NSA'!G164</f>
        <v>0</v>
      </c>
      <c r="H164" s="364">
        <f>'T3 ANSP'!H164+'T3 MET'!H164+'T3 NSA'!H164</f>
        <v>0</v>
      </c>
      <c r="I164" s="723">
        <f>'T3 ANSP'!I164+'T3 MET'!I164+'T3 NSA'!I164</f>
        <v>0</v>
      </c>
      <c r="J164" s="200">
        <f>'T3 ANSP'!J164+'T3 MET'!J164+'T3 NSA'!J164</f>
        <v>0</v>
      </c>
      <c r="L164" s="851"/>
    </row>
    <row r="165" spans="1:12" ht="12" customHeight="1" x14ac:dyDescent="0.35">
      <c r="A165" s="858" t="s">
        <v>116</v>
      </c>
      <c r="B165" s="725"/>
      <c r="C165" s="193" t="s">
        <v>99</v>
      </c>
      <c r="D165" s="523">
        <f>'T3 ANSP'!D165+'T3 MET'!D165+'T3 NSA'!D165</f>
        <v>0</v>
      </c>
      <c r="E165" s="549">
        <f>'T3 ANSP'!E165+'T3 MET'!E165+'T3 NSA'!E165</f>
        <v>0</v>
      </c>
      <c r="F165" s="521">
        <f>'T3 ANSP'!F165+'T3 MET'!F165+'T3 NSA'!F165</f>
        <v>0</v>
      </c>
      <c r="G165" s="521">
        <f>'T3 ANSP'!G165+'T3 MET'!G165+'T3 NSA'!G165</f>
        <v>0</v>
      </c>
      <c r="H165" s="521">
        <f>'T3 ANSP'!H165+'T3 MET'!H165+'T3 NSA'!H165</f>
        <v>0</v>
      </c>
      <c r="I165" s="650">
        <f>'T3 ANSP'!I165+'T3 MET'!I165+'T3 NSA'!I165</f>
        <v>0</v>
      </c>
      <c r="J165" s="523">
        <f>'T3 ANSP'!J165+'T3 MET'!J165+'T3 NSA'!J165</f>
        <v>0</v>
      </c>
      <c r="L165" s="851"/>
    </row>
    <row r="166" spans="1:12" ht="3" customHeight="1" x14ac:dyDescent="0.35">
      <c r="A166" s="858"/>
      <c r="B166" s="907"/>
    </row>
    <row r="167" spans="1:12" s="907" customFormat="1" ht="12" customHeight="1" x14ac:dyDescent="0.35">
      <c r="A167" s="858">
        <v>2020</v>
      </c>
      <c r="B167" s="906"/>
      <c r="C167" s="211" t="s">
        <v>339</v>
      </c>
      <c r="D167" s="217">
        <f>'T3 ANSP'!D167+'T3 MET'!D167+'T3 NSA'!D167</f>
        <v>1000</v>
      </c>
      <c r="E167" s="368">
        <f>'T3 ANSP'!E167+'T3 MET'!E167+'T3 NSA'!E167</f>
        <v>1000</v>
      </c>
      <c r="F167" s="357">
        <f>'T3 ANSP'!F167+'T3 MET'!F167+'T3 NSA'!F167</f>
        <v>0</v>
      </c>
      <c r="G167" s="357">
        <f>'T3 ANSP'!G167+'T3 MET'!G167+'T3 NSA'!G167</f>
        <v>0</v>
      </c>
      <c r="H167" s="357">
        <f>'T3 ANSP'!H167+'T3 MET'!H167+'T3 NSA'!H167</f>
        <v>0</v>
      </c>
      <c r="I167" s="717">
        <f>'T3 ANSP'!I167+'T3 MET'!I167+'T3 NSA'!I167</f>
        <v>0</v>
      </c>
      <c r="J167" s="185">
        <f>'T3 ANSP'!J167+'T3 MET'!J167+'T3 NSA'!J167</f>
        <v>0</v>
      </c>
      <c r="L167" s="908"/>
    </row>
    <row r="168" spans="1:12" s="907" customFormat="1" ht="12" customHeight="1" x14ac:dyDescent="0.35">
      <c r="A168" s="858">
        <v>2021</v>
      </c>
      <c r="B168" s="906"/>
      <c r="C168" s="212" t="s">
        <v>340</v>
      </c>
      <c r="D168" s="214">
        <f>'T3 ANSP'!D168+'T3 MET'!D168+'T3 NSA'!D168</f>
        <v>0</v>
      </c>
      <c r="E168" s="418">
        <f>'T3 ANSP'!E168+'T3 MET'!E168+'T3 NSA'!E168</f>
        <v>0</v>
      </c>
      <c r="F168" s="361">
        <f>'T3 ANSP'!F168+'T3 MET'!F168+'T3 NSA'!F168</f>
        <v>0</v>
      </c>
      <c r="G168" s="360">
        <f>'T3 ANSP'!G168+'T3 MET'!G168+'T3 NSA'!G168</f>
        <v>0</v>
      </c>
      <c r="H168" s="360">
        <f>'T3 ANSP'!H168+'T3 MET'!H168+'T3 NSA'!H168</f>
        <v>0</v>
      </c>
      <c r="I168" s="362">
        <f>'T3 ANSP'!I168+'T3 MET'!I168+'T3 NSA'!I168</f>
        <v>0</v>
      </c>
      <c r="J168" s="188">
        <f>'T3 ANSP'!J168+'T3 MET'!J168+'T3 NSA'!J168</f>
        <v>0</v>
      </c>
      <c r="L168" s="908"/>
    </row>
    <row r="169" spans="1:12" s="907" customFormat="1" ht="12" customHeight="1" x14ac:dyDescent="0.35">
      <c r="A169" s="858">
        <v>2022</v>
      </c>
      <c r="B169" s="906"/>
      <c r="C169" s="212" t="s">
        <v>341</v>
      </c>
      <c r="D169" s="214">
        <f>'T3 ANSP'!D169+'T3 MET'!D169+'T3 NSA'!D169</f>
        <v>0</v>
      </c>
      <c r="E169" s="418">
        <f>'T3 ANSP'!E169+'T3 MET'!E169+'T3 NSA'!E169</f>
        <v>0</v>
      </c>
      <c r="F169" s="360">
        <f>'T3 ANSP'!F169+'T3 MET'!F169+'T3 NSA'!F169</f>
        <v>0</v>
      </c>
      <c r="G169" s="361">
        <f>'T3 ANSP'!G169+'T3 MET'!G169+'T3 NSA'!G169</f>
        <v>0</v>
      </c>
      <c r="H169" s="360">
        <f>'T3 ANSP'!H169+'T3 MET'!H169+'T3 NSA'!H169</f>
        <v>0</v>
      </c>
      <c r="I169" s="362">
        <f>'T3 ANSP'!I169+'T3 MET'!I169+'T3 NSA'!I169</f>
        <v>0</v>
      </c>
      <c r="J169" s="188">
        <f>'T3 ANSP'!J169+'T3 MET'!J169+'T3 NSA'!J169</f>
        <v>0</v>
      </c>
      <c r="L169" s="908"/>
    </row>
    <row r="170" spans="1:12" s="907" customFormat="1" ht="12" customHeight="1" x14ac:dyDescent="0.35">
      <c r="A170" s="858">
        <v>2023</v>
      </c>
      <c r="B170" s="906"/>
      <c r="C170" s="212" t="s">
        <v>342</v>
      </c>
      <c r="D170" s="214">
        <f>'T3 ANSP'!D170+'T3 MET'!D170+'T3 NSA'!D170</f>
        <v>0</v>
      </c>
      <c r="E170" s="418">
        <f>'T3 ANSP'!E170+'T3 MET'!E170+'T3 NSA'!E170</f>
        <v>0</v>
      </c>
      <c r="F170" s="360">
        <f>'T3 ANSP'!F170+'T3 MET'!F170+'T3 NSA'!F170</f>
        <v>0</v>
      </c>
      <c r="G170" s="360">
        <f>'T3 ANSP'!G170+'T3 MET'!G170+'T3 NSA'!G170</f>
        <v>0</v>
      </c>
      <c r="H170" s="361">
        <f>'T3 ANSP'!H170+'T3 MET'!H170+'T3 NSA'!H170</f>
        <v>0</v>
      </c>
      <c r="I170" s="362">
        <f>'T3 ANSP'!I170+'T3 MET'!I170+'T3 NSA'!I170</f>
        <v>0</v>
      </c>
      <c r="J170" s="188">
        <f>'T3 ANSP'!J170+'T3 MET'!J170+'T3 NSA'!J170</f>
        <v>0</v>
      </c>
      <c r="L170" s="908"/>
    </row>
    <row r="171" spans="1:12" s="907" customFormat="1" ht="12" customHeight="1" x14ac:dyDescent="0.35">
      <c r="A171" s="858">
        <v>2024</v>
      </c>
      <c r="B171" s="906"/>
      <c r="C171" s="213" t="s">
        <v>343</v>
      </c>
      <c r="D171" s="215">
        <f>'T3 ANSP'!D171+'T3 MET'!D171+'T3 NSA'!D171</f>
        <v>0</v>
      </c>
      <c r="E171" s="209">
        <f>'T3 ANSP'!E171+'T3 MET'!E171+'T3 NSA'!E171</f>
        <v>0</v>
      </c>
      <c r="F171" s="210">
        <f>'T3 ANSP'!F171+'T3 MET'!F171+'T3 NSA'!F171</f>
        <v>0</v>
      </c>
      <c r="G171" s="210">
        <f>'T3 ANSP'!G171+'T3 MET'!G171+'T3 NSA'!G171</f>
        <v>0</v>
      </c>
      <c r="H171" s="210">
        <f>'T3 ANSP'!H171+'T3 MET'!H171+'T3 NSA'!H171</f>
        <v>0</v>
      </c>
      <c r="I171" s="723">
        <f>'T3 ANSP'!I171+'T3 MET'!I171+'T3 NSA'!I171</f>
        <v>0</v>
      </c>
      <c r="J171" s="617">
        <f>'T3 ANSP'!J171+'T3 MET'!J171+'T3 NSA'!J171</f>
        <v>0</v>
      </c>
      <c r="L171" s="908"/>
    </row>
    <row r="172" spans="1:12" s="907" customFormat="1" ht="12" customHeight="1" x14ac:dyDescent="0.35">
      <c r="A172" s="858" t="s">
        <v>116</v>
      </c>
      <c r="B172" s="906"/>
      <c r="C172" s="909" t="s">
        <v>344</v>
      </c>
      <c r="D172" s="523">
        <f>'T3 ANSP'!D172+'T3 MET'!D172+'T3 NSA'!D172</f>
        <v>1000</v>
      </c>
      <c r="E172" s="549">
        <f>'T3 ANSP'!E172+'T3 MET'!E172+'T3 NSA'!E172</f>
        <v>1000</v>
      </c>
      <c r="F172" s="521">
        <f>'T3 ANSP'!F172+'T3 MET'!F172+'T3 NSA'!F172</f>
        <v>0</v>
      </c>
      <c r="G172" s="521">
        <f>'T3 ANSP'!G172+'T3 MET'!G172+'T3 NSA'!G172</f>
        <v>0</v>
      </c>
      <c r="H172" s="521">
        <f>'T3 ANSP'!H172+'T3 MET'!H172+'T3 NSA'!H172</f>
        <v>0</v>
      </c>
      <c r="I172" s="650">
        <f>'T3 ANSP'!I172+'T3 MET'!I172+'T3 NSA'!I172</f>
        <v>0</v>
      </c>
      <c r="J172" s="523">
        <f>'T3 ANSP'!J172+'T3 MET'!J172+'T3 NSA'!J172</f>
        <v>0</v>
      </c>
      <c r="L172" s="908"/>
    </row>
    <row r="173" spans="1:12" ht="4.1500000000000004" customHeight="1" x14ac:dyDescent="0.35">
      <c r="A173" s="858"/>
      <c r="C173" s="849"/>
      <c r="D173" s="849"/>
      <c r="E173" s="849"/>
      <c r="F173" s="850"/>
      <c r="G173" s="849"/>
      <c r="H173" s="849"/>
      <c r="I173" s="849"/>
      <c r="J173" s="849"/>
    </row>
    <row r="174" spans="1:12" ht="3" customHeight="1" x14ac:dyDescent="0.35">
      <c r="A174" s="858"/>
    </row>
    <row r="175" spans="1:12" ht="12" customHeight="1" x14ac:dyDescent="0.35">
      <c r="A175" s="858"/>
      <c r="B175" s="725"/>
      <c r="C175" s="193" t="s">
        <v>316</v>
      </c>
      <c r="D175" s="523">
        <f>'T3 ANSP'!D175+'T3 MET'!D175+'T3 NSA'!D175</f>
        <v>-372322.88508172543</v>
      </c>
      <c r="E175" s="523">
        <f>'T3 ANSP'!E175+'T3 MET'!E175+'T3 NSA'!E175</f>
        <v>-145917.70857796594</v>
      </c>
      <c r="F175" s="523">
        <f>'T3 ANSP'!F175+'T3 MET'!F175+'T3 NSA'!F175</f>
        <v>-125652.95972168297</v>
      </c>
      <c r="G175" s="523">
        <f>'T3 ANSP'!G175+'T3 MET'!G175+'T3 NSA'!G175</f>
        <v>-186.28950746198279</v>
      </c>
      <c r="H175" s="523">
        <f>'T3 ANSP'!H175+'T3 MET'!H175+'T3 NSA'!H175</f>
        <v>-32446.493110049392</v>
      </c>
      <c r="I175" s="523">
        <f>'T3 ANSP'!I175+'T3 MET'!I175+'T3 NSA'!I175</f>
        <v>-68119.434164565158</v>
      </c>
      <c r="J175" s="523">
        <f>'T3 ANSP'!J175+'T3 MET'!J175+'T3 NSA'!J175</f>
        <v>0</v>
      </c>
      <c r="L175" s="851"/>
    </row>
    <row r="176" spans="1:12" ht="17" customHeight="1" x14ac:dyDescent="0.35">
      <c r="F176" s="176"/>
    </row>
    <row r="177" spans="3:10" ht="12" customHeight="1" x14ac:dyDescent="0.35">
      <c r="C177" s="1" t="s">
        <v>56</v>
      </c>
      <c r="E177" s="528"/>
      <c r="F177" s="528"/>
      <c r="G177" s="528"/>
      <c r="H177" s="528"/>
      <c r="I177" s="528"/>
      <c r="J177" s="528"/>
    </row>
    <row r="178" spans="3:10" ht="12" customHeight="1" x14ac:dyDescent="0.35">
      <c r="C178" s="1" t="s">
        <v>288</v>
      </c>
      <c r="D178" s="351"/>
      <c r="E178" s="352"/>
      <c r="F178" s="352"/>
      <c r="G178" s="352"/>
      <c r="H178" s="352"/>
      <c r="I178" s="352"/>
      <c r="J178" s="724"/>
    </row>
  </sheetData>
  <autoFilter ref="A8:J165"/>
  <mergeCells count="1">
    <mergeCell ref="C1:J1"/>
  </mergeCells>
  <pageMargins left="0.7" right="0.7" top="0.75" bottom="0.75" header="0.3" footer="0.3"/>
  <pageSetup paperSize="9" scale="7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78"/>
  <sheetViews>
    <sheetView showGridLines="0" topLeftCell="A88" zoomScaleNormal="100" workbookViewId="0">
      <selection activeCell="D138" sqref="D138:D140"/>
    </sheetView>
  </sheetViews>
  <sheetFormatPr defaultColWidth="12.54296875" defaultRowHeight="12" customHeight="1" x14ac:dyDescent="0.35"/>
  <cols>
    <col min="1" max="1" width="12.54296875" style="855" customWidth="1"/>
    <col min="2" max="2" width="2.1796875" style="176" customWidth="1"/>
    <col min="3" max="3" width="52.54296875" style="176" customWidth="1"/>
    <col min="4" max="4" width="7.7265625" style="176" customWidth="1"/>
    <col min="5" max="5" width="10" style="176" customWidth="1"/>
    <col min="6" max="6" width="10" style="147" customWidth="1"/>
    <col min="7" max="9" width="10" style="176" customWidth="1"/>
    <col min="10" max="10" width="10.7265625" style="176" customWidth="1"/>
    <col min="11" max="11" width="3.453125" style="176" customWidth="1"/>
    <col min="12" max="12" width="13.54296875" style="176" customWidth="1"/>
    <col min="13" max="13" width="9" style="176" customWidth="1"/>
    <col min="14" max="14" width="7.7265625" style="176" customWidth="1"/>
    <col min="15" max="15" width="8.453125" style="176" bestFit="1" customWidth="1"/>
    <col min="16" max="16" width="7.7265625" style="176" customWidth="1"/>
    <col min="17" max="17" width="16.453125" style="176" customWidth="1"/>
    <col min="18" max="25" width="7.7265625" style="176" customWidth="1"/>
    <col min="26" max="16384" width="12.54296875" style="176"/>
  </cols>
  <sheetData>
    <row r="1" spans="1:24" ht="12" customHeight="1" x14ac:dyDescent="0.35">
      <c r="C1" s="972" t="s">
        <v>45</v>
      </c>
      <c r="D1" s="972"/>
      <c r="E1" s="972"/>
      <c r="F1" s="972"/>
      <c r="G1" s="972"/>
      <c r="H1" s="972"/>
      <c r="I1" s="972"/>
      <c r="J1" s="972"/>
      <c r="K1" s="177"/>
      <c r="L1" s="177"/>
      <c r="M1" s="177"/>
      <c r="N1" s="177"/>
      <c r="O1" s="177"/>
      <c r="P1" s="177"/>
      <c r="Q1" s="177"/>
      <c r="R1" s="177"/>
      <c r="S1" s="177"/>
      <c r="T1" s="177"/>
      <c r="U1" s="177"/>
      <c r="V1" s="177"/>
      <c r="W1" s="177"/>
      <c r="X1" s="177"/>
    </row>
    <row r="2" spans="1:24" ht="12" customHeight="1" x14ac:dyDescent="0.35">
      <c r="C2" s="602"/>
      <c r="D2" s="602"/>
      <c r="E2" s="602"/>
      <c r="G2" s="602"/>
      <c r="H2" s="602"/>
      <c r="I2" s="602"/>
      <c r="J2" s="602"/>
      <c r="K2" s="602"/>
    </row>
    <row r="3" spans="1:24" ht="12" customHeight="1" x14ac:dyDescent="0.35">
      <c r="C3" s="913" t="str">
        <f>'T2 ANSP'!A3</f>
        <v>Example</v>
      </c>
      <c r="D3" s="900"/>
      <c r="E3" s="900"/>
      <c r="G3" s="900"/>
      <c r="H3" s="900"/>
      <c r="I3" s="900"/>
      <c r="J3" s="900"/>
      <c r="K3" s="900"/>
    </row>
    <row r="4" spans="1:24" ht="12" customHeight="1" x14ac:dyDescent="0.35">
      <c r="C4" s="914" t="str">
        <f>'T2 ANSP'!A4</f>
        <v>Currency: Euro</v>
      </c>
      <c r="D4" s="900"/>
      <c r="E4" s="900"/>
      <c r="G4" s="900"/>
      <c r="H4" s="900"/>
      <c r="I4" s="900"/>
      <c r="J4" s="900"/>
      <c r="K4" s="900"/>
    </row>
    <row r="5" spans="1:24" ht="12" customHeight="1" x14ac:dyDescent="0.35">
      <c r="C5" s="915" t="str">
        <f>'T2 ANSP'!A5</f>
        <v>ANSP</v>
      </c>
      <c r="D5" s="900"/>
      <c r="E5" s="178"/>
      <c r="G5" s="179"/>
      <c r="H5" s="900"/>
      <c r="I5" s="900"/>
      <c r="J5" s="900"/>
      <c r="K5" s="900"/>
    </row>
    <row r="6" spans="1:24" ht="12" customHeight="1" x14ac:dyDescent="0.35">
      <c r="C6" s="180"/>
      <c r="D6" s="180"/>
      <c r="E6" s="180"/>
      <c r="F6" s="180"/>
      <c r="G6" s="180"/>
      <c r="H6" s="180"/>
      <c r="I6" s="180"/>
      <c r="J6" s="180"/>
      <c r="K6" s="180"/>
    </row>
    <row r="7" spans="1:24" ht="12" customHeight="1" x14ac:dyDescent="0.35">
      <c r="A7" s="855" t="s">
        <v>315</v>
      </c>
      <c r="C7" s="181" t="s">
        <v>57</v>
      </c>
      <c r="D7" s="6" t="s">
        <v>31</v>
      </c>
      <c r="E7" s="182">
        <v>2020</v>
      </c>
      <c r="F7" s="183">
        <v>2021</v>
      </c>
      <c r="G7" s="183">
        <v>2022</v>
      </c>
      <c r="H7" s="183">
        <v>2023</v>
      </c>
      <c r="I7" s="365">
        <v>2024</v>
      </c>
      <c r="J7" s="181" t="s">
        <v>44</v>
      </c>
      <c r="K7" s="602"/>
    </row>
    <row r="8" spans="1:24" ht="11" customHeight="1" x14ac:dyDescent="0.35">
      <c r="C8" s="861"/>
      <c r="D8" s="861"/>
      <c r="E8" s="861"/>
      <c r="F8" s="861"/>
      <c r="G8" s="861"/>
      <c r="H8" s="861"/>
      <c r="I8" s="861"/>
      <c r="J8" s="861"/>
      <c r="K8" s="602"/>
    </row>
    <row r="9" spans="1:24" ht="12" customHeight="1" x14ac:dyDescent="0.35">
      <c r="A9" s="856">
        <v>2018</v>
      </c>
      <c r="C9" s="184" t="s">
        <v>249</v>
      </c>
      <c r="D9" s="558">
        <v>-48147.380010118708</v>
      </c>
      <c r="E9" s="520">
        <f>D9</f>
        <v>-48147.380010118708</v>
      </c>
      <c r="F9" s="355"/>
      <c r="G9" s="357"/>
      <c r="H9" s="357"/>
      <c r="I9" s="207"/>
      <c r="J9" s="185"/>
    </row>
    <row r="10" spans="1:24" ht="12" customHeight="1" x14ac:dyDescent="0.35">
      <c r="A10" s="856">
        <v>2019</v>
      </c>
      <c r="C10" s="186" t="s">
        <v>250</v>
      </c>
      <c r="D10" s="559">
        <v>-57523.386088450832</v>
      </c>
      <c r="E10" s="358"/>
      <c r="F10" s="367">
        <f>D10</f>
        <v>-57523.386088450832</v>
      </c>
      <c r="G10" s="360"/>
      <c r="H10" s="360"/>
      <c r="I10" s="362"/>
      <c r="J10" s="188"/>
    </row>
    <row r="11" spans="1:24" ht="12" customHeight="1" x14ac:dyDescent="0.35">
      <c r="A11" s="856" t="s">
        <v>306</v>
      </c>
      <c r="C11" s="609" t="s">
        <v>286</v>
      </c>
      <c r="D11" s="194">
        <f>SUM(D9:D10)</f>
        <v>-105670.76609856954</v>
      </c>
      <c r="E11" s="875">
        <f t="shared" ref="E11:F11" si="0">SUM(E9:E10)</f>
        <v>-48147.380010118708</v>
      </c>
      <c r="F11" s="634">
        <f t="shared" si="0"/>
        <v>-57523.386088450832</v>
      </c>
      <c r="G11" s="876"/>
      <c r="H11" s="876"/>
      <c r="I11" s="877"/>
      <c r="J11" s="636"/>
    </row>
    <row r="12" spans="1:24" ht="12" customHeight="1" x14ac:dyDescent="0.35">
      <c r="A12" s="856">
        <v>2020</v>
      </c>
      <c r="C12" s="184" t="s">
        <v>169</v>
      </c>
      <c r="D12" s="220">
        <f>'T2 ANSP'!C19</f>
        <v>0</v>
      </c>
      <c r="E12" s="354"/>
      <c r="F12" s="355"/>
      <c r="G12" s="356">
        <f>D12</f>
        <v>0</v>
      </c>
      <c r="H12" s="357"/>
      <c r="I12" s="207"/>
      <c r="J12" s="185"/>
    </row>
    <row r="13" spans="1:24" ht="12" customHeight="1" x14ac:dyDescent="0.35">
      <c r="A13" s="856">
        <v>2021</v>
      </c>
      <c r="C13" s="186" t="s">
        <v>173</v>
      </c>
      <c r="D13" s="219">
        <f>'T2 ANSP'!D19</f>
        <v>-8333.3333333332102</v>
      </c>
      <c r="E13" s="358"/>
      <c r="F13" s="359"/>
      <c r="G13" s="360"/>
      <c r="H13" s="361">
        <f>D13</f>
        <v>-8333.3333333332102</v>
      </c>
      <c r="I13" s="362"/>
      <c r="J13" s="188"/>
    </row>
    <row r="14" spans="1:24" ht="12" customHeight="1" x14ac:dyDescent="0.35">
      <c r="A14" s="856">
        <v>2022</v>
      </c>
      <c r="C14" s="186" t="s">
        <v>172</v>
      </c>
      <c r="D14" s="219">
        <f>'T2 ANSP'!E19</f>
        <v>-16584.967320261352</v>
      </c>
      <c r="E14" s="358"/>
      <c r="F14" s="359"/>
      <c r="G14" s="360"/>
      <c r="H14" s="360"/>
      <c r="I14" s="218">
        <f>D14</f>
        <v>-16584.967320261352</v>
      </c>
      <c r="J14" s="188"/>
    </row>
    <row r="15" spans="1:24" ht="12" customHeight="1" x14ac:dyDescent="0.35">
      <c r="A15" s="856">
        <v>2023</v>
      </c>
      <c r="C15" s="186" t="s">
        <v>171</v>
      </c>
      <c r="D15" s="219">
        <f>'T2 ANSP'!F19</f>
        <v>0</v>
      </c>
      <c r="E15" s="358"/>
      <c r="F15" s="359"/>
      <c r="G15" s="360"/>
      <c r="H15" s="360"/>
      <c r="I15" s="208"/>
      <c r="J15" s="187">
        <f>D15</f>
        <v>0</v>
      </c>
    </row>
    <row r="16" spans="1:24" ht="12" customHeight="1" x14ac:dyDescent="0.35">
      <c r="A16" s="856">
        <v>2024</v>
      </c>
      <c r="C16" s="191" t="s">
        <v>170</v>
      </c>
      <c r="D16" s="219">
        <f>'T2 ANSP'!G19</f>
        <v>0</v>
      </c>
      <c r="E16" s="363"/>
      <c r="F16" s="364"/>
      <c r="G16" s="364"/>
      <c r="H16" s="364"/>
      <c r="I16" s="206"/>
      <c r="J16" s="192">
        <f>D16</f>
        <v>0</v>
      </c>
    </row>
    <row r="17" spans="1:10" ht="12" customHeight="1" x14ac:dyDescent="0.35">
      <c r="A17" s="855" t="s">
        <v>116</v>
      </c>
      <c r="C17" s="193" t="s">
        <v>287</v>
      </c>
      <c r="D17" s="523">
        <f>SUM(D11:D16)</f>
        <v>-130589.0667521641</v>
      </c>
      <c r="E17" s="621">
        <f t="shared" ref="E17:J17" si="1">SUM(E11:E16)</f>
        <v>-48147.380010118708</v>
      </c>
      <c r="F17" s="521">
        <f t="shared" si="1"/>
        <v>-57523.386088450832</v>
      </c>
      <c r="G17" s="521">
        <f t="shared" si="1"/>
        <v>0</v>
      </c>
      <c r="H17" s="521">
        <f t="shared" si="1"/>
        <v>-8333.3333333332102</v>
      </c>
      <c r="I17" s="522">
        <f t="shared" si="1"/>
        <v>-16584.967320261352</v>
      </c>
      <c r="J17" s="523">
        <f t="shared" si="1"/>
        <v>0</v>
      </c>
    </row>
    <row r="18" spans="1:10" ht="4.1500000000000004" customHeight="1" x14ac:dyDescent="0.35">
      <c r="A18" s="857"/>
      <c r="C18" s="189"/>
      <c r="D18" s="201"/>
      <c r="E18" s="202"/>
      <c r="F18" s="202"/>
      <c r="G18" s="202"/>
      <c r="H18" s="202"/>
      <c r="I18" s="202"/>
      <c r="J18" s="202"/>
    </row>
    <row r="19" spans="1:10" ht="12.5" customHeight="1" x14ac:dyDescent="0.35">
      <c r="A19" s="855">
        <v>2017</v>
      </c>
      <c r="C19" s="606" t="s">
        <v>267</v>
      </c>
      <c r="D19" s="604">
        <v>0</v>
      </c>
      <c r="E19" s="611">
        <v>0</v>
      </c>
      <c r="F19" s="612">
        <v>0</v>
      </c>
      <c r="G19" s="612">
        <v>0</v>
      </c>
      <c r="H19" s="612">
        <v>0</v>
      </c>
      <c r="I19" s="613">
        <v>0</v>
      </c>
      <c r="J19" s="220">
        <f>D19-SUM(E19:I19)</f>
        <v>0</v>
      </c>
    </row>
    <row r="20" spans="1:10" ht="12" customHeight="1" x14ac:dyDescent="0.35">
      <c r="A20" s="855">
        <v>2018</v>
      </c>
      <c r="C20" s="607" t="s">
        <v>251</v>
      </c>
      <c r="D20" s="605">
        <v>-104840.0392563629</v>
      </c>
      <c r="E20" s="610">
        <f>+D20</f>
        <v>-104840.0392563629</v>
      </c>
      <c r="F20" s="614">
        <v>0</v>
      </c>
      <c r="G20" s="614">
        <v>0</v>
      </c>
      <c r="H20" s="614">
        <v>0</v>
      </c>
      <c r="I20" s="615">
        <v>0</v>
      </c>
      <c r="J20" s="219">
        <f t="shared" ref="J20:J21" si="2">D20-SUM(E20:I20)</f>
        <v>0</v>
      </c>
    </row>
    <row r="21" spans="1:10" ht="12" customHeight="1" x14ac:dyDescent="0.35">
      <c r="A21" s="855">
        <v>2019</v>
      </c>
      <c r="C21" s="608" t="s">
        <v>252</v>
      </c>
      <c r="D21" s="605">
        <v>-78171.985525564814</v>
      </c>
      <c r="E21" s="358"/>
      <c r="F21" s="614">
        <f>+D21</f>
        <v>-78171.985525564814</v>
      </c>
      <c r="G21" s="614">
        <v>0</v>
      </c>
      <c r="H21" s="614">
        <v>0</v>
      </c>
      <c r="I21" s="615">
        <v>0</v>
      </c>
      <c r="J21" s="219">
        <f t="shared" si="2"/>
        <v>0</v>
      </c>
    </row>
    <row r="22" spans="1:10" ht="12" customHeight="1" x14ac:dyDescent="0.35">
      <c r="A22" s="856" t="s">
        <v>306</v>
      </c>
      <c r="C22" s="609" t="s">
        <v>289</v>
      </c>
      <c r="D22" s="194">
        <f>SUM(D19:D21)</f>
        <v>-183012.0247819277</v>
      </c>
      <c r="E22" s="875">
        <f t="shared" ref="E22:J22" si="3">SUM(E19:E21)</f>
        <v>-104840.0392563629</v>
      </c>
      <c r="F22" s="634">
        <f t="shared" si="3"/>
        <v>-78171.985525564814</v>
      </c>
      <c r="G22" s="634">
        <f t="shared" si="3"/>
        <v>0</v>
      </c>
      <c r="H22" s="634">
        <f t="shared" si="3"/>
        <v>0</v>
      </c>
      <c r="I22" s="879">
        <f t="shared" si="3"/>
        <v>0</v>
      </c>
      <c r="J22" s="194">
        <f t="shared" si="3"/>
        <v>0</v>
      </c>
    </row>
    <row r="23" spans="1:10" ht="12" customHeight="1" x14ac:dyDescent="0.35">
      <c r="A23" s="855">
        <v>2020</v>
      </c>
      <c r="C23" s="186" t="s">
        <v>174</v>
      </c>
      <c r="D23" s="220">
        <f>'T2 ANSP'!C41</f>
        <v>-2931.9117996936661</v>
      </c>
      <c r="E23" s="354"/>
      <c r="F23" s="355"/>
      <c r="G23" s="356">
        <f>D23</f>
        <v>-2931.9117996936661</v>
      </c>
      <c r="H23" s="357"/>
      <c r="I23" s="207"/>
      <c r="J23" s="185"/>
    </row>
    <row r="24" spans="1:10" ht="12" customHeight="1" x14ac:dyDescent="0.35">
      <c r="A24" s="855">
        <v>2021</v>
      </c>
      <c r="C24" s="186" t="s">
        <v>175</v>
      </c>
      <c r="D24" s="219">
        <f>'T2 ANSP'!D41</f>
        <v>-18160.857638576123</v>
      </c>
      <c r="E24" s="358"/>
      <c r="F24" s="359"/>
      <c r="G24" s="360"/>
      <c r="H24" s="361">
        <f>D24</f>
        <v>-18160.857638576123</v>
      </c>
      <c r="I24" s="362"/>
      <c r="J24" s="188"/>
    </row>
    <row r="25" spans="1:10" ht="12" customHeight="1" x14ac:dyDescent="0.35">
      <c r="A25" s="855">
        <v>2022</v>
      </c>
      <c r="C25" s="186" t="s">
        <v>178</v>
      </c>
      <c r="D25" s="219">
        <f>'T2 ANSP'!E41</f>
        <v>-32516.952886391304</v>
      </c>
      <c r="E25" s="358"/>
      <c r="F25" s="359"/>
      <c r="G25" s="360"/>
      <c r="H25" s="360"/>
      <c r="I25" s="218">
        <f>D25</f>
        <v>-32516.952886391304</v>
      </c>
      <c r="J25" s="188"/>
    </row>
    <row r="26" spans="1:10" ht="12" customHeight="1" x14ac:dyDescent="0.35">
      <c r="A26" s="855">
        <v>2023</v>
      </c>
      <c r="C26" s="186" t="s">
        <v>176</v>
      </c>
      <c r="D26" s="219">
        <f>'T2 ANSP'!F41</f>
        <v>0</v>
      </c>
      <c r="E26" s="358"/>
      <c r="F26" s="359"/>
      <c r="G26" s="360"/>
      <c r="H26" s="360"/>
      <c r="I26" s="208"/>
      <c r="J26" s="187">
        <f>D26</f>
        <v>0</v>
      </c>
    </row>
    <row r="27" spans="1:10" ht="12" customHeight="1" x14ac:dyDescent="0.35">
      <c r="A27" s="855">
        <v>2024</v>
      </c>
      <c r="C27" s="191" t="s">
        <v>177</v>
      </c>
      <c r="D27" s="219">
        <f>'T2 ANSP'!G41</f>
        <v>0</v>
      </c>
      <c r="E27" s="363"/>
      <c r="F27" s="364"/>
      <c r="G27" s="364"/>
      <c r="H27" s="364"/>
      <c r="I27" s="206"/>
      <c r="J27" s="192">
        <f>D27</f>
        <v>0</v>
      </c>
    </row>
    <row r="28" spans="1:10" ht="12" customHeight="1" x14ac:dyDescent="0.35">
      <c r="A28" s="855" t="s">
        <v>116</v>
      </c>
      <c r="C28" s="193" t="s">
        <v>290</v>
      </c>
      <c r="D28" s="523">
        <f>SUM(D22:D27)</f>
        <v>-236621.74710658879</v>
      </c>
      <c r="E28" s="621">
        <f t="shared" ref="E28:J28" si="4">SUM(E22:E27)</f>
        <v>-104840.0392563629</v>
      </c>
      <c r="F28" s="521">
        <f t="shared" si="4"/>
        <v>-78171.985525564814</v>
      </c>
      <c r="G28" s="521">
        <f t="shared" si="4"/>
        <v>-2931.9117996936661</v>
      </c>
      <c r="H28" s="521">
        <f t="shared" si="4"/>
        <v>-18160.857638576123</v>
      </c>
      <c r="I28" s="522">
        <f t="shared" si="4"/>
        <v>-32516.952886391304</v>
      </c>
      <c r="J28" s="523">
        <f t="shared" si="4"/>
        <v>0</v>
      </c>
    </row>
    <row r="29" spans="1:10" ht="4.1500000000000004" customHeight="1" x14ac:dyDescent="0.35">
      <c r="A29" s="857"/>
      <c r="C29" s="189"/>
      <c r="D29" s="189"/>
      <c r="E29" s="190"/>
      <c r="F29" s="190"/>
      <c r="G29" s="190"/>
      <c r="H29" s="190"/>
      <c r="I29" s="190"/>
      <c r="J29" s="190"/>
    </row>
    <row r="30" spans="1:10" ht="12" customHeight="1" x14ac:dyDescent="0.35">
      <c r="A30" s="855">
        <v>2020</v>
      </c>
      <c r="C30" s="196" t="s">
        <v>179</v>
      </c>
      <c r="D30" s="203">
        <f>'T2 ANSP'!C22</f>
        <v>500</v>
      </c>
      <c r="E30" s="354"/>
      <c r="F30" s="355"/>
      <c r="G30" s="612">
        <f>D30</f>
        <v>500</v>
      </c>
      <c r="H30" s="357"/>
      <c r="I30" s="207"/>
      <c r="J30" s="220">
        <f t="shared" ref="J30:J32" si="5">D30-SUM(E30:I30)</f>
        <v>0</v>
      </c>
    </row>
    <row r="31" spans="1:10" ht="12" customHeight="1" x14ac:dyDescent="0.35">
      <c r="A31" s="855">
        <v>2021</v>
      </c>
      <c r="C31" s="197" t="s">
        <v>180</v>
      </c>
      <c r="D31" s="199">
        <f>'T2 ANSP'!D22</f>
        <v>-2000</v>
      </c>
      <c r="E31" s="358"/>
      <c r="F31" s="359"/>
      <c r="G31" s="360"/>
      <c r="H31" s="614">
        <f>D31</f>
        <v>-2000</v>
      </c>
      <c r="I31" s="362"/>
      <c r="J31" s="219">
        <f t="shared" si="5"/>
        <v>0</v>
      </c>
    </row>
    <row r="32" spans="1:10" ht="12" customHeight="1" x14ac:dyDescent="0.35">
      <c r="A32" s="855">
        <v>2022</v>
      </c>
      <c r="C32" s="197" t="s">
        <v>181</v>
      </c>
      <c r="D32" s="199">
        <f>'T2 ANSP'!E22</f>
        <v>0</v>
      </c>
      <c r="E32" s="358"/>
      <c r="F32" s="359"/>
      <c r="G32" s="360"/>
      <c r="H32" s="360"/>
      <c r="I32" s="711">
        <f>D32</f>
        <v>0</v>
      </c>
      <c r="J32" s="219">
        <f t="shared" si="5"/>
        <v>0</v>
      </c>
    </row>
    <row r="33" spans="1:12" ht="12" customHeight="1" x14ac:dyDescent="0.35">
      <c r="A33" s="855">
        <v>2023</v>
      </c>
      <c r="C33" s="197" t="s">
        <v>182</v>
      </c>
      <c r="D33" s="199">
        <f>'T2 ANSP'!F22</f>
        <v>0</v>
      </c>
      <c r="E33" s="358"/>
      <c r="F33" s="359"/>
      <c r="G33" s="360"/>
      <c r="H33" s="360"/>
      <c r="I33" s="208"/>
      <c r="J33" s="219">
        <f>D33</f>
        <v>0</v>
      </c>
    </row>
    <row r="34" spans="1:12" ht="12" customHeight="1" x14ac:dyDescent="0.35">
      <c r="A34" s="855">
        <v>2024</v>
      </c>
      <c r="C34" s="204" t="s">
        <v>183</v>
      </c>
      <c r="D34" s="205">
        <f>'T2 ANSP'!G22</f>
        <v>0</v>
      </c>
      <c r="E34" s="363"/>
      <c r="F34" s="364"/>
      <c r="G34" s="364"/>
      <c r="H34" s="364"/>
      <c r="I34" s="206"/>
      <c r="J34" s="192">
        <f>D34</f>
        <v>0</v>
      </c>
    </row>
    <row r="35" spans="1:12" ht="12" customHeight="1" x14ac:dyDescent="0.35">
      <c r="A35" s="855" t="s">
        <v>116</v>
      </c>
      <c r="C35" s="193" t="s">
        <v>166</v>
      </c>
      <c r="D35" s="523">
        <f>SUM(D30:D34)</f>
        <v>-1500</v>
      </c>
      <c r="E35" s="716"/>
      <c r="F35" s="649"/>
      <c r="G35" s="521">
        <f t="shared" ref="G35:J35" si="6">SUM(G30:G34)</f>
        <v>500</v>
      </c>
      <c r="H35" s="521">
        <f t="shared" si="6"/>
        <v>-2000</v>
      </c>
      <c r="I35" s="522">
        <f t="shared" si="6"/>
        <v>0</v>
      </c>
      <c r="J35" s="523">
        <f t="shared" si="6"/>
        <v>0</v>
      </c>
    </row>
    <row r="36" spans="1:12" ht="4.1500000000000004" customHeight="1" x14ac:dyDescent="0.35">
      <c r="A36" s="857"/>
      <c r="C36" s="189"/>
      <c r="D36" s="189"/>
      <c r="E36" s="190"/>
      <c r="F36" s="190"/>
      <c r="G36" s="190"/>
      <c r="H36" s="190"/>
      <c r="I36" s="190"/>
      <c r="J36" s="190"/>
    </row>
    <row r="37" spans="1:12" ht="12" customHeight="1" x14ac:dyDescent="0.35">
      <c r="A37" s="855">
        <v>2020</v>
      </c>
      <c r="C37" s="196" t="s">
        <v>184</v>
      </c>
      <c r="D37" s="652"/>
      <c r="E37" s="354"/>
      <c r="F37" s="355"/>
      <c r="G37" s="357"/>
      <c r="H37" s="357"/>
      <c r="I37" s="207"/>
      <c r="J37" s="185"/>
    </row>
    <row r="38" spans="1:12" ht="12" customHeight="1" x14ac:dyDescent="0.35">
      <c r="A38" s="855">
        <v>2021</v>
      </c>
      <c r="C38" s="197" t="s">
        <v>185</v>
      </c>
      <c r="D38" s="653"/>
      <c r="E38" s="358"/>
      <c r="F38" s="359"/>
      <c r="G38" s="360"/>
      <c r="H38" s="360"/>
      <c r="I38" s="362"/>
      <c r="J38" s="188"/>
    </row>
    <row r="39" spans="1:12" ht="12" customHeight="1" x14ac:dyDescent="0.35">
      <c r="A39" s="855">
        <v>2022</v>
      </c>
      <c r="C39" s="197" t="s">
        <v>186</v>
      </c>
      <c r="D39" s="653"/>
      <c r="E39" s="358"/>
      <c r="F39" s="359"/>
      <c r="G39" s="360"/>
      <c r="H39" s="360"/>
      <c r="I39" s="208"/>
      <c r="J39" s="188"/>
    </row>
    <row r="40" spans="1:12" ht="12" customHeight="1" x14ac:dyDescent="0.35">
      <c r="A40" s="855">
        <v>2023</v>
      </c>
      <c r="C40" s="197" t="s">
        <v>187</v>
      </c>
      <c r="D40" s="653"/>
      <c r="E40" s="358"/>
      <c r="F40" s="359"/>
      <c r="G40" s="360"/>
      <c r="H40" s="360"/>
      <c r="I40" s="208"/>
      <c r="J40" s="188"/>
      <c r="L40" s="236"/>
    </row>
    <row r="41" spans="1:12" ht="12" customHeight="1" x14ac:dyDescent="0.35">
      <c r="A41" s="855">
        <v>2024</v>
      </c>
      <c r="C41" s="204" t="s">
        <v>188</v>
      </c>
      <c r="D41" s="654"/>
      <c r="E41" s="363"/>
      <c r="F41" s="364"/>
      <c r="G41" s="210"/>
      <c r="H41" s="210"/>
      <c r="I41" s="616"/>
      <c r="J41" s="617"/>
    </row>
    <row r="42" spans="1:12" ht="12" customHeight="1" x14ac:dyDescent="0.35">
      <c r="A42" s="855" t="s">
        <v>116</v>
      </c>
      <c r="C42" s="193" t="s">
        <v>324</v>
      </c>
      <c r="D42" s="622"/>
      <c r="E42" s="716"/>
      <c r="F42" s="649"/>
      <c r="G42" s="649"/>
      <c r="H42" s="649"/>
      <c r="I42" s="660"/>
      <c r="J42" s="622"/>
    </row>
    <row r="43" spans="1:12" ht="4.9000000000000004" customHeight="1" x14ac:dyDescent="0.35">
      <c r="A43" s="857"/>
      <c r="C43" s="189"/>
      <c r="D43" s="189"/>
      <c r="E43" s="190"/>
      <c r="F43" s="190"/>
      <c r="G43" s="190"/>
      <c r="H43" s="190"/>
      <c r="I43" s="190"/>
      <c r="J43" s="190"/>
    </row>
    <row r="44" spans="1:12" ht="12" customHeight="1" x14ac:dyDescent="0.35">
      <c r="A44" s="855">
        <v>2020</v>
      </c>
      <c r="C44" s="196" t="s">
        <v>189</v>
      </c>
      <c r="D44" s="652"/>
      <c r="E44" s="354"/>
      <c r="F44" s="355"/>
      <c r="G44" s="357"/>
      <c r="H44" s="357"/>
      <c r="I44" s="207"/>
      <c r="J44" s="185"/>
    </row>
    <row r="45" spans="1:12" ht="12" customHeight="1" x14ac:dyDescent="0.35">
      <c r="A45" s="855">
        <v>2021</v>
      </c>
      <c r="C45" s="197" t="s">
        <v>190</v>
      </c>
      <c r="D45" s="653"/>
      <c r="E45" s="358"/>
      <c r="F45" s="359"/>
      <c r="G45" s="360"/>
      <c r="H45" s="360"/>
      <c r="I45" s="362"/>
      <c r="J45" s="188"/>
      <c r="L45" s="391"/>
    </row>
    <row r="46" spans="1:12" ht="12" customHeight="1" x14ac:dyDescent="0.35">
      <c r="A46" s="855">
        <v>2022</v>
      </c>
      <c r="C46" s="197" t="s">
        <v>191</v>
      </c>
      <c r="D46" s="653"/>
      <c r="E46" s="358"/>
      <c r="F46" s="359"/>
      <c r="G46" s="360"/>
      <c r="H46" s="360"/>
      <c r="I46" s="208"/>
      <c r="J46" s="188"/>
    </row>
    <row r="47" spans="1:12" ht="12" customHeight="1" x14ac:dyDescent="0.35">
      <c r="A47" s="855">
        <v>2023</v>
      </c>
      <c r="C47" s="197" t="s">
        <v>192</v>
      </c>
      <c r="D47" s="653"/>
      <c r="E47" s="358"/>
      <c r="F47" s="359"/>
      <c r="G47" s="360"/>
      <c r="H47" s="360"/>
      <c r="I47" s="208"/>
      <c r="J47" s="188"/>
    </row>
    <row r="48" spans="1:12" ht="12" customHeight="1" x14ac:dyDescent="0.35">
      <c r="A48" s="855">
        <v>2024</v>
      </c>
      <c r="C48" s="204" t="s">
        <v>193</v>
      </c>
      <c r="D48" s="654"/>
      <c r="E48" s="363"/>
      <c r="F48" s="364"/>
      <c r="G48" s="210"/>
      <c r="H48" s="210"/>
      <c r="I48" s="616"/>
      <c r="J48" s="617"/>
    </row>
    <row r="49" spans="1:10" ht="12" customHeight="1" x14ac:dyDescent="0.35">
      <c r="A49" s="855" t="s">
        <v>116</v>
      </c>
      <c r="C49" s="193" t="s">
        <v>325</v>
      </c>
      <c r="D49" s="622"/>
      <c r="E49" s="716"/>
      <c r="F49" s="649"/>
      <c r="G49" s="649"/>
      <c r="H49" s="649"/>
      <c r="I49" s="660"/>
      <c r="J49" s="622"/>
    </row>
    <row r="50" spans="1:10" ht="4.9000000000000004" customHeight="1" x14ac:dyDescent="0.35">
      <c r="A50" s="857"/>
      <c r="C50" s="189"/>
      <c r="D50" s="189"/>
      <c r="E50" s="190"/>
      <c r="F50" s="190"/>
      <c r="G50" s="190"/>
      <c r="H50" s="190"/>
      <c r="I50" s="190"/>
      <c r="J50" s="190"/>
    </row>
    <row r="51" spans="1:10" ht="12" customHeight="1" x14ac:dyDescent="0.35">
      <c r="A51" s="855">
        <v>2020</v>
      </c>
      <c r="C51" s="196" t="s">
        <v>194</v>
      </c>
      <c r="D51" s="203">
        <f>'T2 ANSP'!C25</f>
        <v>100</v>
      </c>
      <c r="E51" s="354"/>
      <c r="F51" s="355"/>
      <c r="G51" s="612">
        <f>D51</f>
        <v>100</v>
      </c>
      <c r="H51" s="357"/>
      <c r="I51" s="207"/>
      <c r="J51" s="220">
        <f t="shared" ref="J51:J53" si="7">D51-SUM(E51:I51)</f>
        <v>0</v>
      </c>
    </row>
    <row r="52" spans="1:10" ht="12" customHeight="1" x14ac:dyDescent="0.35">
      <c r="A52" s="855">
        <v>2021</v>
      </c>
      <c r="C52" s="197" t="s">
        <v>195</v>
      </c>
      <c r="D52" s="199">
        <f>'T2 ANSP'!D25</f>
        <v>300</v>
      </c>
      <c r="E52" s="358"/>
      <c r="F52" s="359"/>
      <c r="G52" s="360"/>
      <c r="H52" s="614">
        <f>D52</f>
        <v>300</v>
      </c>
      <c r="I52" s="362"/>
      <c r="J52" s="219">
        <f t="shared" si="7"/>
        <v>0</v>
      </c>
    </row>
    <row r="53" spans="1:10" ht="12" customHeight="1" x14ac:dyDescent="0.35">
      <c r="A53" s="855">
        <v>2022</v>
      </c>
      <c r="C53" s="197" t="s">
        <v>196</v>
      </c>
      <c r="D53" s="199">
        <f>'T2 ANSP'!E25</f>
        <v>0</v>
      </c>
      <c r="E53" s="358"/>
      <c r="F53" s="359"/>
      <c r="G53" s="360"/>
      <c r="H53" s="360"/>
      <c r="I53" s="711">
        <f>D53</f>
        <v>0</v>
      </c>
      <c r="J53" s="219">
        <f t="shared" si="7"/>
        <v>0</v>
      </c>
    </row>
    <row r="54" spans="1:10" ht="12" customHeight="1" x14ac:dyDescent="0.35">
      <c r="A54" s="855">
        <v>2023</v>
      </c>
      <c r="C54" s="197" t="s">
        <v>197</v>
      </c>
      <c r="D54" s="199">
        <f>'T2 ANSP'!F25</f>
        <v>0</v>
      </c>
      <c r="E54" s="358"/>
      <c r="F54" s="359"/>
      <c r="G54" s="360"/>
      <c r="H54" s="360"/>
      <c r="I54" s="208"/>
      <c r="J54" s="219">
        <f>D54</f>
        <v>0</v>
      </c>
    </row>
    <row r="55" spans="1:10" ht="12" customHeight="1" x14ac:dyDescent="0.35">
      <c r="A55" s="855">
        <v>2024</v>
      </c>
      <c r="C55" s="204" t="s">
        <v>198</v>
      </c>
      <c r="D55" s="205">
        <f>'T2 ANSP'!G25</f>
        <v>0</v>
      </c>
      <c r="E55" s="363"/>
      <c r="F55" s="364"/>
      <c r="G55" s="364"/>
      <c r="H55" s="364"/>
      <c r="I55" s="206"/>
      <c r="J55" s="200">
        <f>D55</f>
        <v>0</v>
      </c>
    </row>
    <row r="56" spans="1:10" ht="12" customHeight="1" x14ac:dyDescent="0.35">
      <c r="A56" s="855" t="s">
        <v>116</v>
      </c>
      <c r="C56" s="193" t="s">
        <v>96</v>
      </c>
      <c r="D56" s="523">
        <f t="shared" ref="D56:J56" si="8">SUM(D51:D55)</f>
        <v>400</v>
      </c>
      <c r="E56" s="716"/>
      <c r="F56" s="649"/>
      <c r="G56" s="521">
        <f t="shared" si="8"/>
        <v>100</v>
      </c>
      <c r="H56" s="521">
        <f t="shared" si="8"/>
        <v>300</v>
      </c>
      <c r="I56" s="522">
        <f t="shared" si="8"/>
        <v>0</v>
      </c>
      <c r="J56" s="523">
        <f t="shared" si="8"/>
        <v>0</v>
      </c>
    </row>
    <row r="57" spans="1:10" ht="3.65" customHeight="1" x14ac:dyDescent="0.35">
      <c r="A57" s="857"/>
      <c r="C57" s="189"/>
      <c r="D57" s="189"/>
      <c r="E57" s="190"/>
      <c r="F57" s="190"/>
      <c r="G57" s="190"/>
      <c r="H57" s="190"/>
      <c r="I57" s="190"/>
      <c r="J57" s="190"/>
    </row>
    <row r="58" spans="1:10" ht="12" customHeight="1" x14ac:dyDescent="0.35">
      <c r="A58" s="855">
        <v>2020</v>
      </c>
      <c r="C58" s="196" t="s">
        <v>199</v>
      </c>
      <c r="D58" s="203">
        <f>'T2 ANSP'!C26</f>
        <v>0</v>
      </c>
      <c r="E58" s="354"/>
      <c r="F58" s="355"/>
      <c r="G58" s="612">
        <f>D58</f>
        <v>0</v>
      </c>
      <c r="H58" s="357"/>
      <c r="I58" s="207"/>
      <c r="J58" s="220">
        <f t="shared" ref="J58:J60" si="9">D58-SUM(E58:I58)</f>
        <v>0</v>
      </c>
    </row>
    <row r="59" spans="1:10" ht="12" customHeight="1" x14ac:dyDescent="0.35">
      <c r="A59" s="855">
        <v>2021</v>
      </c>
      <c r="C59" s="197" t="s">
        <v>200</v>
      </c>
      <c r="D59" s="199">
        <f>'T2 ANSP'!D26</f>
        <v>0</v>
      </c>
      <c r="E59" s="358"/>
      <c r="F59" s="359"/>
      <c r="G59" s="360"/>
      <c r="H59" s="614">
        <f>D59</f>
        <v>0</v>
      </c>
      <c r="I59" s="362"/>
      <c r="J59" s="219">
        <f t="shared" si="9"/>
        <v>0</v>
      </c>
    </row>
    <row r="60" spans="1:10" ht="12" customHeight="1" x14ac:dyDescent="0.35">
      <c r="A60" s="855">
        <v>2022</v>
      </c>
      <c r="C60" s="197" t="s">
        <v>201</v>
      </c>
      <c r="D60" s="199">
        <f>'T2 ANSP'!E26</f>
        <v>0</v>
      </c>
      <c r="E60" s="358"/>
      <c r="F60" s="359"/>
      <c r="G60" s="360"/>
      <c r="H60" s="360"/>
      <c r="I60" s="711">
        <f>D60</f>
        <v>0</v>
      </c>
      <c r="J60" s="219">
        <f t="shared" si="9"/>
        <v>0</v>
      </c>
    </row>
    <row r="61" spans="1:10" ht="12" customHeight="1" x14ac:dyDescent="0.35">
      <c r="A61" s="855">
        <v>2023</v>
      </c>
      <c r="C61" s="197" t="s">
        <v>202</v>
      </c>
      <c r="D61" s="199">
        <f>'T2 ANSP'!F26</f>
        <v>0</v>
      </c>
      <c r="E61" s="358"/>
      <c r="F61" s="359"/>
      <c r="G61" s="360"/>
      <c r="H61" s="360"/>
      <c r="I61" s="208"/>
      <c r="J61" s="219">
        <f>D61</f>
        <v>0</v>
      </c>
    </row>
    <row r="62" spans="1:10" ht="12" customHeight="1" x14ac:dyDescent="0.35">
      <c r="A62" s="855">
        <v>2024</v>
      </c>
      <c r="C62" s="204" t="s">
        <v>203</v>
      </c>
      <c r="D62" s="205">
        <f>'T2 ANSP'!G26</f>
        <v>0</v>
      </c>
      <c r="E62" s="363"/>
      <c r="F62" s="364"/>
      <c r="G62" s="364"/>
      <c r="H62" s="364"/>
      <c r="I62" s="206"/>
      <c r="J62" s="200">
        <f>D62</f>
        <v>0</v>
      </c>
    </row>
    <row r="63" spans="1:10" ht="12" customHeight="1" x14ac:dyDescent="0.35">
      <c r="A63" s="855" t="s">
        <v>116</v>
      </c>
      <c r="C63" s="193" t="s">
        <v>97</v>
      </c>
      <c r="D63" s="523">
        <f t="shared" ref="D63:J63" si="10">SUM(D58:D62)</f>
        <v>0</v>
      </c>
      <c r="E63" s="716"/>
      <c r="F63" s="649"/>
      <c r="G63" s="521">
        <f t="shared" si="10"/>
        <v>0</v>
      </c>
      <c r="H63" s="521">
        <f t="shared" si="10"/>
        <v>0</v>
      </c>
      <c r="I63" s="522">
        <f t="shared" si="10"/>
        <v>0</v>
      </c>
      <c r="J63" s="523">
        <f t="shared" si="10"/>
        <v>0</v>
      </c>
    </row>
    <row r="64" spans="1:10" ht="3.65" customHeight="1" x14ac:dyDescent="0.35">
      <c r="A64" s="857"/>
      <c r="C64" s="189"/>
      <c r="D64" s="189"/>
      <c r="E64" s="190"/>
      <c r="F64" s="190"/>
      <c r="G64" s="190"/>
      <c r="H64" s="190"/>
      <c r="I64" s="190"/>
      <c r="J64" s="190"/>
    </row>
    <row r="65" spans="1:10" ht="12" customHeight="1" x14ac:dyDescent="0.35">
      <c r="A65" s="855">
        <v>2020</v>
      </c>
      <c r="C65" s="196" t="s">
        <v>204</v>
      </c>
      <c r="D65" s="203">
        <f>'T2 ANSP'!C27</f>
        <v>0</v>
      </c>
      <c r="E65" s="354"/>
      <c r="F65" s="355"/>
      <c r="G65" s="612">
        <f>+D65</f>
        <v>0</v>
      </c>
      <c r="H65" s="357"/>
      <c r="I65" s="207"/>
      <c r="J65" s="220">
        <f t="shared" ref="J65:J67" si="11">D65-SUM(E65:I65)</f>
        <v>0</v>
      </c>
    </row>
    <row r="66" spans="1:10" ht="12" customHeight="1" x14ac:dyDescent="0.35">
      <c r="A66" s="855">
        <v>2021</v>
      </c>
      <c r="C66" s="197" t="s">
        <v>205</v>
      </c>
      <c r="D66" s="199">
        <f>'T2 ANSP'!D27</f>
        <v>600</v>
      </c>
      <c r="E66" s="358"/>
      <c r="F66" s="359"/>
      <c r="G66" s="360"/>
      <c r="H66" s="614">
        <f>+D66</f>
        <v>600</v>
      </c>
      <c r="I66" s="362"/>
      <c r="J66" s="219">
        <f t="shared" si="11"/>
        <v>0</v>
      </c>
    </row>
    <row r="67" spans="1:10" ht="12" customHeight="1" x14ac:dyDescent="0.35">
      <c r="A67" s="855">
        <v>2022</v>
      </c>
      <c r="C67" s="197" t="s">
        <v>206</v>
      </c>
      <c r="D67" s="199">
        <f>'T2 ANSP'!E27</f>
        <v>0</v>
      </c>
      <c r="E67" s="358"/>
      <c r="F67" s="359"/>
      <c r="G67" s="360"/>
      <c r="H67" s="360"/>
      <c r="I67" s="711">
        <f>+D67</f>
        <v>0</v>
      </c>
      <c r="J67" s="219">
        <f t="shared" si="11"/>
        <v>0</v>
      </c>
    </row>
    <row r="68" spans="1:10" ht="12" customHeight="1" x14ac:dyDescent="0.35">
      <c r="A68" s="855">
        <v>2023</v>
      </c>
      <c r="C68" s="197" t="s">
        <v>207</v>
      </c>
      <c r="D68" s="199">
        <f>'T2 ANSP'!F27</f>
        <v>0</v>
      </c>
      <c r="E68" s="358"/>
      <c r="F68" s="359"/>
      <c r="G68" s="360"/>
      <c r="H68" s="360"/>
      <c r="I68" s="208"/>
      <c r="J68" s="219">
        <f>D68</f>
        <v>0</v>
      </c>
    </row>
    <row r="69" spans="1:10" ht="12" customHeight="1" x14ac:dyDescent="0.35">
      <c r="A69" s="855">
        <v>2024</v>
      </c>
      <c r="C69" s="204" t="s">
        <v>208</v>
      </c>
      <c r="D69" s="205">
        <f>'T2 ANSP'!G27</f>
        <v>0</v>
      </c>
      <c r="E69" s="363"/>
      <c r="F69" s="364"/>
      <c r="G69" s="364"/>
      <c r="H69" s="364"/>
      <c r="I69" s="206"/>
      <c r="J69" s="200">
        <f>D69</f>
        <v>0</v>
      </c>
    </row>
    <row r="70" spans="1:10" ht="12" customHeight="1" x14ac:dyDescent="0.35">
      <c r="A70" s="855" t="s">
        <v>116</v>
      </c>
      <c r="C70" s="193" t="s">
        <v>98</v>
      </c>
      <c r="D70" s="523">
        <f t="shared" ref="D70:J70" si="12">SUM(D65:D69)</f>
        <v>600</v>
      </c>
      <c r="E70" s="716"/>
      <c r="F70" s="649"/>
      <c r="G70" s="521">
        <f t="shared" si="12"/>
        <v>0</v>
      </c>
      <c r="H70" s="521">
        <f t="shared" si="12"/>
        <v>600</v>
      </c>
      <c r="I70" s="522">
        <f t="shared" si="12"/>
        <v>0</v>
      </c>
      <c r="J70" s="523">
        <f t="shared" si="12"/>
        <v>0</v>
      </c>
    </row>
    <row r="71" spans="1:10" ht="3.65" customHeight="1" x14ac:dyDescent="0.35">
      <c r="A71" s="857"/>
      <c r="C71" s="189"/>
      <c r="D71" s="189"/>
      <c r="E71" s="190"/>
      <c r="F71" s="190"/>
      <c r="G71" s="190"/>
      <c r="H71" s="190"/>
      <c r="I71" s="190"/>
      <c r="J71" s="190"/>
    </row>
    <row r="72" spans="1:10" ht="12" customHeight="1" x14ac:dyDescent="0.35">
      <c r="A72" s="855">
        <v>2017</v>
      </c>
      <c r="C72" s="606" t="s">
        <v>268</v>
      </c>
      <c r="D72" s="618">
        <v>100</v>
      </c>
      <c r="E72" s="611">
        <v>0</v>
      </c>
      <c r="F72" s="612">
        <v>0</v>
      </c>
      <c r="G72" s="612">
        <f>+D72</f>
        <v>100</v>
      </c>
      <c r="H72" s="612">
        <v>0</v>
      </c>
      <c r="I72" s="613">
        <v>0</v>
      </c>
      <c r="J72" s="220">
        <f t="shared" ref="J72:J74" si="13">D72-SUM(E72:I72)</f>
        <v>0</v>
      </c>
    </row>
    <row r="73" spans="1:10" ht="12" customHeight="1" x14ac:dyDescent="0.35">
      <c r="A73" s="855">
        <v>2018</v>
      </c>
      <c r="C73" s="607" t="s">
        <v>270</v>
      </c>
      <c r="D73" s="619">
        <v>-100</v>
      </c>
      <c r="E73" s="610">
        <f>+D73</f>
        <v>-100</v>
      </c>
      <c r="F73" s="614">
        <v>0</v>
      </c>
      <c r="G73" s="614">
        <v>0</v>
      </c>
      <c r="H73" s="614">
        <v>0</v>
      </c>
      <c r="I73" s="615">
        <v>0</v>
      </c>
      <c r="J73" s="219">
        <f t="shared" si="13"/>
        <v>0</v>
      </c>
    </row>
    <row r="74" spans="1:10" ht="12" customHeight="1" x14ac:dyDescent="0.35">
      <c r="A74" s="855">
        <v>2019</v>
      </c>
      <c r="C74" s="607" t="s">
        <v>269</v>
      </c>
      <c r="D74" s="619">
        <v>200</v>
      </c>
      <c r="E74" s="620"/>
      <c r="F74" s="614">
        <f>+D74</f>
        <v>200</v>
      </c>
      <c r="G74" s="614">
        <v>0</v>
      </c>
      <c r="H74" s="614">
        <v>0</v>
      </c>
      <c r="I74" s="615">
        <v>0</v>
      </c>
      <c r="J74" s="219">
        <f t="shared" si="13"/>
        <v>0</v>
      </c>
    </row>
    <row r="75" spans="1:10" ht="12" customHeight="1" x14ac:dyDescent="0.35">
      <c r="A75" s="855" t="s">
        <v>116</v>
      </c>
      <c r="C75" s="193" t="s">
        <v>291</v>
      </c>
      <c r="D75" s="523">
        <f>SUM(D72:D74)</f>
        <v>200</v>
      </c>
      <c r="E75" s="621">
        <f t="shared" ref="E75:J75" si="14">SUM(E72:E74)</f>
        <v>-100</v>
      </c>
      <c r="F75" s="521">
        <f t="shared" si="14"/>
        <v>200</v>
      </c>
      <c r="G75" s="521">
        <f t="shared" si="14"/>
        <v>100</v>
      </c>
      <c r="H75" s="521">
        <f t="shared" si="14"/>
        <v>0</v>
      </c>
      <c r="I75" s="522">
        <f t="shared" si="14"/>
        <v>0</v>
      </c>
      <c r="J75" s="523">
        <f t="shared" si="14"/>
        <v>0</v>
      </c>
    </row>
    <row r="76" spans="1:10" ht="3.65" customHeight="1" x14ac:dyDescent="0.35">
      <c r="A76" s="857"/>
      <c r="C76" s="189"/>
      <c r="D76" s="189"/>
      <c r="E76" s="190"/>
      <c r="F76" s="190"/>
      <c r="G76" s="190"/>
      <c r="H76" s="190"/>
      <c r="I76" s="190"/>
      <c r="J76" s="190"/>
    </row>
    <row r="77" spans="1:10" ht="12" customHeight="1" x14ac:dyDescent="0.35">
      <c r="A77" s="855">
        <v>2017</v>
      </c>
      <c r="C77" s="606" t="s">
        <v>253</v>
      </c>
      <c r="D77" s="618">
        <v>0</v>
      </c>
      <c r="E77" s="611">
        <v>0</v>
      </c>
      <c r="F77" s="612">
        <v>0</v>
      </c>
      <c r="G77" s="612">
        <v>0</v>
      </c>
      <c r="H77" s="612">
        <v>0</v>
      </c>
      <c r="I77" s="613">
        <v>0</v>
      </c>
      <c r="J77" s="220">
        <f t="shared" ref="J77" si="15">D77-SUM(E77:I77)</f>
        <v>0</v>
      </c>
    </row>
    <row r="78" spans="1:10" ht="12" customHeight="1" x14ac:dyDescent="0.35">
      <c r="A78" s="855">
        <v>2018</v>
      </c>
      <c r="C78" s="607" t="s">
        <v>254</v>
      </c>
      <c r="D78" s="619">
        <v>-500</v>
      </c>
      <c r="E78" s="524">
        <f>+D78</f>
        <v>-500</v>
      </c>
      <c r="F78" s="360"/>
      <c r="G78" s="360"/>
      <c r="H78" s="360"/>
      <c r="I78" s="208"/>
      <c r="J78" s="188"/>
    </row>
    <row r="79" spans="1:10" ht="12" customHeight="1" x14ac:dyDescent="0.35">
      <c r="A79" s="855">
        <v>2019</v>
      </c>
      <c r="C79" s="607" t="s">
        <v>255</v>
      </c>
      <c r="D79" s="619">
        <v>250</v>
      </c>
      <c r="E79" s="358"/>
      <c r="F79" s="361">
        <f>+D79</f>
        <v>250</v>
      </c>
      <c r="G79" s="360"/>
      <c r="H79" s="360"/>
      <c r="I79" s="362"/>
      <c r="J79" s="188"/>
    </row>
    <row r="80" spans="1:10" ht="12" customHeight="1" x14ac:dyDescent="0.35">
      <c r="A80" s="856" t="s">
        <v>306</v>
      </c>
      <c r="C80" s="609" t="s">
        <v>292</v>
      </c>
      <c r="D80" s="194">
        <f>SUM(D77:D79)</f>
        <v>-250</v>
      </c>
      <c r="E80" s="875">
        <f t="shared" ref="E80:J80" si="16">SUM(E77:E79)</f>
        <v>-500</v>
      </c>
      <c r="F80" s="634">
        <f t="shared" si="16"/>
        <v>250</v>
      </c>
      <c r="G80" s="634">
        <f t="shared" si="16"/>
        <v>0</v>
      </c>
      <c r="H80" s="634">
        <f t="shared" si="16"/>
        <v>0</v>
      </c>
      <c r="I80" s="879">
        <f t="shared" si="16"/>
        <v>0</v>
      </c>
      <c r="J80" s="194">
        <f t="shared" si="16"/>
        <v>0</v>
      </c>
    </row>
    <row r="81" spans="1:10" ht="12" customHeight="1" x14ac:dyDescent="0.35">
      <c r="A81" s="855">
        <v>2020</v>
      </c>
      <c r="C81" s="184" t="s">
        <v>209</v>
      </c>
      <c r="D81" s="217">
        <f>'T2 ANSP'!C54</f>
        <v>2000</v>
      </c>
      <c r="E81" s="354"/>
      <c r="F81" s="355"/>
      <c r="G81" s="356">
        <f>D81</f>
        <v>2000</v>
      </c>
      <c r="H81" s="357"/>
      <c r="I81" s="207"/>
      <c r="J81" s="185"/>
    </row>
    <row r="82" spans="1:10" ht="12" customHeight="1" x14ac:dyDescent="0.35">
      <c r="A82" s="855">
        <v>2021</v>
      </c>
      <c r="C82" s="186" t="s">
        <v>210</v>
      </c>
      <c r="D82" s="214">
        <f>'T2 ANSP'!D54</f>
        <v>-3000</v>
      </c>
      <c r="E82" s="358"/>
      <c r="F82" s="359"/>
      <c r="G82" s="360"/>
      <c r="H82" s="361">
        <f>D82</f>
        <v>-3000</v>
      </c>
      <c r="I82" s="362"/>
      <c r="J82" s="188"/>
    </row>
    <row r="83" spans="1:10" ht="12" customHeight="1" x14ac:dyDescent="0.35">
      <c r="A83" s="855">
        <v>2022</v>
      </c>
      <c r="C83" s="186" t="s">
        <v>211</v>
      </c>
      <c r="D83" s="214">
        <f>'T2 ANSP'!E54</f>
        <v>0</v>
      </c>
      <c r="E83" s="358"/>
      <c r="F83" s="359"/>
      <c r="G83" s="360"/>
      <c r="H83" s="360"/>
      <c r="I83" s="525">
        <f>D83</f>
        <v>0</v>
      </c>
      <c r="J83" s="188"/>
    </row>
    <row r="84" spans="1:10" ht="12" customHeight="1" x14ac:dyDescent="0.35">
      <c r="A84" s="855">
        <v>2023</v>
      </c>
      <c r="C84" s="186" t="s">
        <v>212</v>
      </c>
      <c r="D84" s="214">
        <f>'T2 ANSP'!F54</f>
        <v>0</v>
      </c>
      <c r="E84" s="358"/>
      <c r="F84" s="359"/>
      <c r="G84" s="360"/>
      <c r="H84" s="360"/>
      <c r="I84" s="208"/>
      <c r="J84" s="219">
        <f>D84</f>
        <v>0</v>
      </c>
    </row>
    <row r="85" spans="1:10" ht="12" customHeight="1" x14ac:dyDescent="0.35">
      <c r="A85" s="855">
        <v>2024</v>
      </c>
      <c r="C85" s="191" t="s">
        <v>213</v>
      </c>
      <c r="D85" s="215">
        <f>'T2 ANSP'!G54</f>
        <v>0</v>
      </c>
      <c r="E85" s="363"/>
      <c r="F85" s="364"/>
      <c r="G85" s="364"/>
      <c r="H85" s="364"/>
      <c r="I85" s="206"/>
      <c r="J85" s="200">
        <f>D85</f>
        <v>0</v>
      </c>
    </row>
    <row r="86" spans="1:10" ht="12" customHeight="1" x14ac:dyDescent="0.35">
      <c r="A86" s="855" t="s">
        <v>116</v>
      </c>
      <c r="C86" s="193" t="s">
        <v>293</v>
      </c>
      <c r="D86" s="523">
        <f>SUM(D80:D85)</f>
        <v>-1250</v>
      </c>
      <c r="E86" s="621">
        <f>SUM(E80:E85)</f>
        <v>-500</v>
      </c>
      <c r="F86" s="521">
        <f t="shared" ref="F86:J86" si="17">SUM(F80:F85)</f>
        <v>250</v>
      </c>
      <c r="G86" s="521">
        <f t="shared" si="17"/>
        <v>2000</v>
      </c>
      <c r="H86" s="521">
        <f t="shared" si="17"/>
        <v>-3000</v>
      </c>
      <c r="I86" s="522">
        <f t="shared" si="17"/>
        <v>0</v>
      </c>
      <c r="J86" s="523">
        <f t="shared" si="17"/>
        <v>0</v>
      </c>
    </row>
    <row r="87" spans="1:10" ht="4.1500000000000004" customHeight="1" x14ac:dyDescent="0.35">
      <c r="A87" s="857"/>
      <c r="C87" s="189"/>
      <c r="D87" s="189"/>
      <c r="E87" s="189"/>
      <c r="F87" s="189"/>
      <c r="G87" s="189"/>
      <c r="H87" s="189"/>
      <c r="I87" s="195"/>
      <c r="J87" s="189"/>
    </row>
    <row r="88" spans="1:10" ht="12" customHeight="1" x14ac:dyDescent="0.35">
      <c r="A88" s="855">
        <v>2017</v>
      </c>
      <c r="C88" s="184" t="s">
        <v>274</v>
      </c>
      <c r="D88" s="558">
        <v>0</v>
      </c>
      <c r="E88" s="611">
        <v>0</v>
      </c>
      <c r="F88" s="612">
        <v>0</v>
      </c>
      <c r="G88" s="612">
        <v>0</v>
      </c>
      <c r="H88" s="612">
        <v>0</v>
      </c>
      <c r="I88" s="613">
        <v>0</v>
      </c>
      <c r="J88" s="185"/>
    </row>
    <row r="89" spans="1:10" ht="12" customHeight="1" x14ac:dyDescent="0.35">
      <c r="A89" s="855">
        <v>2018</v>
      </c>
      <c r="C89" s="186" t="s">
        <v>275</v>
      </c>
      <c r="D89" s="559">
        <v>0</v>
      </c>
      <c r="E89" s="610">
        <v>0</v>
      </c>
      <c r="F89" s="614">
        <v>0</v>
      </c>
      <c r="G89" s="614">
        <v>0</v>
      </c>
      <c r="H89" s="614">
        <v>0</v>
      </c>
      <c r="I89" s="615">
        <v>0</v>
      </c>
      <c r="J89" s="188"/>
    </row>
    <row r="90" spans="1:10" ht="12" customHeight="1" x14ac:dyDescent="0.35">
      <c r="A90" s="855">
        <v>2019</v>
      </c>
      <c r="C90" s="186" t="s">
        <v>276</v>
      </c>
      <c r="D90" s="559">
        <v>0</v>
      </c>
      <c r="E90" s="620"/>
      <c r="F90" s="614">
        <v>0</v>
      </c>
      <c r="G90" s="614">
        <v>0</v>
      </c>
      <c r="H90" s="614">
        <v>0</v>
      </c>
      <c r="I90" s="615">
        <v>0</v>
      </c>
      <c r="J90" s="188"/>
    </row>
    <row r="91" spans="1:10" ht="12" customHeight="1" x14ac:dyDescent="0.35">
      <c r="A91" s="856" t="s">
        <v>306</v>
      </c>
      <c r="C91" s="609" t="s">
        <v>295</v>
      </c>
      <c r="D91" s="194">
        <f>SUM(D88:D90)</f>
        <v>0</v>
      </c>
      <c r="E91" s="875">
        <f t="shared" ref="E91:I91" si="18">SUM(E88:E90)</f>
        <v>0</v>
      </c>
      <c r="F91" s="634">
        <f t="shared" si="18"/>
        <v>0</v>
      </c>
      <c r="G91" s="634">
        <f t="shared" si="18"/>
        <v>0</v>
      </c>
      <c r="H91" s="634">
        <f t="shared" si="18"/>
        <v>0</v>
      </c>
      <c r="I91" s="879">
        <f t="shared" si="18"/>
        <v>0</v>
      </c>
      <c r="J91" s="636"/>
    </row>
    <row r="92" spans="1:10" ht="12" customHeight="1" x14ac:dyDescent="0.35">
      <c r="A92" s="855">
        <v>2020</v>
      </c>
      <c r="C92" s="184" t="s">
        <v>214</v>
      </c>
      <c r="D92" s="221">
        <f>'T2 ANSP'!C59</f>
        <v>0</v>
      </c>
      <c r="E92" s="354"/>
      <c r="F92" s="355"/>
      <c r="G92" s="356">
        <f>+D92</f>
        <v>0</v>
      </c>
      <c r="H92" s="357"/>
      <c r="I92" s="207"/>
      <c r="J92" s="185"/>
    </row>
    <row r="93" spans="1:10" ht="12" customHeight="1" x14ac:dyDescent="0.35">
      <c r="A93" s="855">
        <v>2021</v>
      </c>
      <c r="C93" s="186" t="s">
        <v>215</v>
      </c>
      <c r="D93" s="222">
        <f>'T2 ANSP'!D59</f>
        <v>0</v>
      </c>
      <c r="E93" s="358"/>
      <c r="F93" s="359"/>
      <c r="G93" s="360"/>
      <c r="H93" s="361">
        <f>+D93</f>
        <v>0</v>
      </c>
      <c r="I93" s="362"/>
      <c r="J93" s="188"/>
    </row>
    <row r="94" spans="1:10" ht="12" customHeight="1" x14ac:dyDescent="0.35">
      <c r="A94" s="855">
        <v>2022</v>
      </c>
      <c r="C94" s="186" t="s">
        <v>216</v>
      </c>
      <c r="D94" s="222">
        <f>'T2 ANSP'!E59</f>
        <v>0</v>
      </c>
      <c r="E94" s="358"/>
      <c r="F94" s="359"/>
      <c r="G94" s="360"/>
      <c r="H94" s="360"/>
      <c r="I94" s="218">
        <f>+D94</f>
        <v>0</v>
      </c>
      <c r="J94" s="188"/>
    </row>
    <row r="95" spans="1:10" ht="12" customHeight="1" x14ac:dyDescent="0.35">
      <c r="A95" s="855">
        <v>2023</v>
      </c>
      <c r="C95" s="186" t="s">
        <v>217</v>
      </c>
      <c r="D95" s="222">
        <f>'T2 ANSP'!F59</f>
        <v>0</v>
      </c>
      <c r="E95" s="358"/>
      <c r="F95" s="359"/>
      <c r="G95" s="360"/>
      <c r="H95" s="360"/>
      <c r="I95" s="208"/>
      <c r="J95" s="219">
        <f>+D95</f>
        <v>0</v>
      </c>
    </row>
    <row r="96" spans="1:10" ht="12" customHeight="1" x14ac:dyDescent="0.35">
      <c r="A96" s="855">
        <v>2024</v>
      </c>
      <c r="C96" s="191" t="s">
        <v>218</v>
      </c>
      <c r="D96" s="223">
        <f>'T2 ANSP'!G59</f>
        <v>0</v>
      </c>
      <c r="E96" s="363"/>
      <c r="F96" s="364"/>
      <c r="G96" s="364"/>
      <c r="H96" s="364"/>
      <c r="I96" s="206"/>
      <c r="J96" s="200">
        <f>+D96</f>
        <v>0</v>
      </c>
    </row>
    <row r="97" spans="1:10" ht="12" customHeight="1" x14ac:dyDescent="0.35">
      <c r="A97" s="855" t="s">
        <v>116</v>
      </c>
      <c r="C97" s="193" t="s">
        <v>294</v>
      </c>
      <c r="D97" s="523">
        <f>SUM(D91:D96)</f>
        <v>0</v>
      </c>
      <c r="E97" s="621">
        <f t="shared" ref="E97:J97" si="19">SUM(E91:E96)</f>
        <v>0</v>
      </c>
      <c r="F97" s="521">
        <f t="shared" si="19"/>
        <v>0</v>
      </c>
      <c r="G97" s="521">
        <f t="shared" si="19"/>
        <v>0</v>
      </c>
      <c r="H97" s="521">
        <f t="shared" si="19"/>
        <v>0</v>
      </c>
      <c r="I97" s="522">
        <f t="shared" si="19"/>
        <v>0</v>
      </c>
      <c r="J97" s="523">
        <f t="shared" si="19"/>
        <v>0</v>
      </c>
    </row>
    <row r="98" spans="1:10" ht="4.9000000000000004" customHeight="1" x14ac:dyDescent="0.35">
      <c r="A98" s="857"/>
      <c r="C98" s="189"/>
      <c r="D98" s="189"/>
      <c r="E98" s="190"/>
      <c r="F98" s="190"/>
      <c r="G98" s="190"/>
      <c r="H98" s="190"/>
      <c r="I98" s="190"/>
      <c r="J98" s="190"/>
    </row>
    <row r="99" spans="1:10" ht="12" customHeight="1" x14ac:dyDescent="0.35">
      <c r="A99" s="855">
        <v>2017</v>
      </c>
      <c r="C99" s="184" t="s">
        <v>256</v>
      </c>
      <c r="D99" s="558">
        <v>0</v>
      </c>
      <c r="E99" s="611">
        <v>0</v>
      </c>
      <c r="F99" s="612">
        <v>0</v>
      </c>
      <c r="G99" s="612">
        <v>0</v>
      </c>
      <c r="H99" s="612">
        <v>0</v>
      </c>
      <c r="I99" s="613">
        <v>0</v>
      </c>
      <c r="J99" s="220">
        <f t="shared" ref="J99:J107" si="20">D99-SUM(E99:I99)</f>
        <v>0</v>
      </c>
    </row>
    <row r="100" spans="1:10" ht="12" customHeight="1" x14ac:dyDescent="0.35">
      <c r="A100" s="855">
        <v>2018</v>
      </c>
      <c r="C100" s="186" t="s">
        <v>257</v>
      </c>
      <c r="D100" s="559">
        <v>10969.710688515659</v>
      </c>
      <c r="E100" s="610">
        <f>+D100</f>
        <v>10969.710688515659</v>
      </c>
      <c r="F100" s="614">
        <v>0</v>
      </c>
      <c r="G100" s="614">
        <v>0</v>
      </c>
      <c r="H100" s="614">
        <v>0</v>
      </c>
      <c r="I100" s="615">
        <v>0</v>
      </c>
      <c r="J100" s="219">
        <f t="shared" si="20"/>
        <v>0</v>
      </c>
    </row>
    <row r="101" spans="1:10" ht="12" customHeight="1" x14ac:dyDescent="0.35">
      <c r="A101" s="855">
        <v>2019</v>
      </c>
      <c r="C101" s="186" t="s">
        <v>258</v>
      </c>
      <c r="D101" s="559">
        <v>17432.411892332686</v>
      </c>
      <c r="E101" s="620"/>
      <c r="F101" s="614">
        <f>+D101</f>
        <v>17432.411892332686</v>
      </c>
      <c r="G101" s="614">
        <v>0</v>
      </c>
      <c r="H101" s="614">
        <v>0</v>
      </c>
      <c r="I101" s="615">
        <v>0</v>
      </c>
      <c r="J101" s="219">
        <f t="shared" si="20"/>
        <v>0</v>
      </c>
    </row>
    <row r="102" spans="1:10" ht="12" customHeight="1" x14ac:dyDescent="0.35">
      <c r="A102" s="856" t="s">
        <v>306</v>
      </c>
      <c r="C102" s="609" t="s">
        <v>297</v>
      </c>
      <c r="D102" s="194">
        <f t="shared" ref="D102:J102" si="21">SUM(D99:D101)</f>
        <v>28402.122580848343</v>
      </c>
      <c r="E102" s="875">
        <f t="shared" si="21"/>
        <v>10969.710688515659</v>
      </c>
      <c r="F102" s="634">
        <f t="shared" si="21"/>
        <v>17432.411892332686</v>
      </c>
      <c r="G102" s="634">
        <f t="shared" si="21"/>
        <v>0</v>
      </c>
      <c r="H102" s="634">
        <f t="shared" si="21"/>
        <v>0</v>
      </c>
      <c r="I102" s="879">
        <f t="shared" si="21"/>
        <v>0</v>
      </c>
      <c r="J102" s="194">
        <f t="shared" si="21"/>
        <v>0</v>
      </c>
    </row>
    <row r="103" spans="1:10" ht="12" customHeight="1" x14ac:dyDescent="0.35">
      <c r="A103" s="858">
        <v>2020</v>
      </c>
      <c r="C103" s="184" t="s">
        <v>310</v>
      </c>
      <c r="D103" s="220">
        <f>(E11+E22+E75+E80+E91+E102+E108)*-'T2 ANSP'!C40</f>
        <v>3449.7006610236203</v>
      </c>
      <c r="E103" s="657"/>
      <c r="F103" s="629"/>
      <c r="G103" s="612">
        <f>D103</f>
        <v>3449.7006610236203</v>
      </c>
      <c r="H103" s="612"/>
      <c r="I103" s="613"/>
      <c r="J103" s="220">
        <f t="shared" si="20"/>
        <v>0</v>
      </c>
    </row>
    <row r="104" spans="1:10" ht="12" customHeight="1" x14ac:dyDescent="0.35">
      <c r="A104" s="858">
        <v>2021</v>
      </c>
      <c r="C104" s="186" t="s">
        <v>311</v>
      </c>
      <c r="D104" s="219">
        <f>(F11+F22+F75+F80+F91+F102+F108)*-'T2 ANSP'!D40</f>
        <v>5412.8083222690702</v>
      </c>
      <c r="E104" s="624"/>
      <c r="F104" s="625"/>
      <c r="G104" s="625"/>
      <c r="H104" s="614">
        <f>+D104</f>
        <v>5412.8083222690702</v>
      </c>
      <c r="I104" s="615"/>
      <c r="J104" s="219">
        <f t="shared" si="20"/>
        <v>0</v>
      </c>
    </row>
    <row r="105" spans="1:10" ht="12" customHeight="1" x14ac:dyDescent="0.35">
      <c r="A105" s="858">
        <v>2022</v>
      </c>
      <c r="C105" s="186" t="s">
        <v>312</v>
      </c>
      <c r="D105" s="219">
        <f>(G11+G22+G75+G80+G91+G102+G108)*-'T2 ANSP'!E40</f>
        <v>-235.88751201375402</v>
      </c>
      <c r="E105" s="624"/>
      <c r="F105" s="625"/>
      <c r="G105" s="625"/>
      <c r="H105" s="625"/>
      <c r="I105" s="711">
        <f>+D105</f>
        <v>-235.88751201375402</v>
      </c>
      <c r="J105" s="219">
        <f t="shared" si="20"/>
        <v>0</v>
      </c>
    </row>
    <row r="106" spans="1:10" ht="12" customHeight="1" x14ac:dyDescent="0.35">
      <c r="A106" s="858">
        <v>2023</v>
      </c>
      <c r="C106" s="186" t="s">
        <v>313</v>
      </c>
      <c r="D106" s="219">
        <f>(H11+H22+H75+H80+H91+H102+H108)*-'T2 ANSP'!F40</f>
        <v>0</v>
      </c>
      <c r="E106" s="624"/>
      <c r="F106" s="625"/>
      <c r="G106" s="625"/>
      <c r="H106" s="625"/>
      <c r="I106" s="659"/>
      <c r="J106" s="219">
        <f t="shared" si="20"/>
        <v>0</v>
      </c>
    </row>
    <row r="107" spans="1:10" ht="12" customHeight="1" x14ac:dyDescent="0.35">
      <c r="A107" s="855">
        <v>2024</v>
      </c>
      <c r="C107" s="191" t="s">
        <v>314</v>
      </c>
      <c r="D107" s="219">
        <f>(I11+I22+I75+I80+I91+I102+I108)*-'T2 ANSP'!G40</f>
        <v>0</v>
      </c>
      <c r="E107" s="624"/>
      <c r="F107" s="625"/>
      <c r="G107" s="625"/>
      <c r="H107" s="625"/>
      <c r="I107" s="659"/>
      <c r="J107" s="219">
        <f t="shared" si="20"/>
        <v>0</v>
      </c>
    </row>
    <row r="108" spans="1:10" ht="12" customHeight="1" x14ac:dyDescent="0.35">
      <c r="A108" s="856" t="s">
        <v>306</v>
      </c>
      <c r="C108" s="609" t="s">
        <v>309</v>
      </c>
      <c r="D108" s="194">
        <f>SUM(D103:D107)</f>
        <v>8626.6214712789351</v>
      </c>
      <c r="E108" s="875">
        <f>SUM(E103:E107)</f>
        <v>0</v>
      </c>
      <c r="F108" s="634">
        <f t="shared" ref="F108:I108" si="22">SUM(F103:F107)</f>
        <v>0</v>
      </c>
      <c r="G108" s="634">
        <f t="shared" si="22"/>
        <v>3449.7006610236203</v>
      </c>
      <c r="H108" s="634">
        <f t="shared" si="22"/>
        <v>5412.8083222690702</v>
      </c>
      <c r="I108" s="879">
        <f t="shared" si="22"/>
        <v>-235.88751201375402</v>
      </c>
      <c r="J108" s="194">
        <f>SUM(J103:J107)</f>
        <v>0</v>
      </c>
    </row>
    <row r="109" spans="1:10" ht="12" customHeight="1" x14ac:dyDescent="0.35">
      <c r="A109" s="858">
        <v>2020</v>
      </c>
      <c r="C109" s="184" t="s">
        <v>219</v>
      </c>
      <c r="D109" s="221">
        <f>'T2 ANSP'!C46</f>
        <v>-12.094222714066905</v>
      </c>
      <c r="E109" s="354"/>
      <c r="F109" s="355"/>
      <c r="G109" s="366">
        <f>D109</f>
        <v>-12.094222714066905</v>
      </c>
      <c r="H109" s="357"/>
      <c r="I109" s="207"/>
      <c r="J109" s="185"/>
    </row>
    <row r="110" spans="1:10" ht="12" customHeight="1" x14ac:dyDescent="0.35">
      <c r="A110" s="858">
        <v>2021</v>
      </c>
      <c r="C110" s="186" t="s">
        <v>220</v>
      </c>
      <c r="D110" s="222">
        <f>'T2 ANSP'!D46</f>
        <v>0</v>
      </c>
      <c r="E110" s="358"/>
      <c r="F110" s="359"/>
      <c r="G110" s="359"/>
      <c r="H110" s="367">
        <f>D110</f>
        <v>0</v>
      </c>
      <c r="I110" s="208"/>
      <c r="J110" s="188"/>
    </row>
    <row r="111" spans="1:10" ht="12" customHeight="1" x14ac:dyDescent="0.35">
      <c r="A111" s="858">
        <v>2022</v>
      </c>
      <c r="C111" s="186" t="s">
        <v>221</v>
      </c>
      <c r="D111" s="222">
        <f>'T2 ANSP'!E46</f>
        <v>22.860159909964832</v>
      </c>
      <c r="E111" s="358"/>
      <c r="F111" s="359"/>
      <c r="G111" s="359"/>
      <c r="H111" s="359"/>
      <c r="I111" s="623">
        <f>D111</f>
        <v>22.860159909964832</v>
      </c>
      <c r="J111" s="188"/>
    </row>
    <row r="112" spans="1:10" ht="12" customHeight="1" x14ac:dyDescent="0.35">
      <c r="A112" s="858">
        <v>2023</v>
      </c>
      <c r="C112" s="186" t="s">
        <v>222</v>
      </c>
      <c r="D112" s="222">
        <f>'T2 ANSP'!F46</f>
        <v>0</v>
      </c>
      <c r="E112" s="358"/>
      <c r="F112" s="359"/>
      <c r="G112" s="359"/>
      <c r="H112" s="359"/>
      <c r="I112" s="198"/>
      <c r="J112" s="219">
        <f>D112</f>
        <v>0</v>
      </c>
    </row>
    <row r="113" spans="1:10" ht="12" customHeight="1" x14ac:dyDescent="0.35">
      <c r="A113" s="858">
        <v>2024</v>
      </c>
      <c r="C113" s="191" t="s">
        <v>223</v>
      </c>
      <c r="D113" s="223">
        <f>'T2 ANSP'!G46</f>
        <v>0</v>
      </c>
      <c r="E113" s="363"/>
      <c r="F113" s="364"/>
      <c r="G113" s="364"/>
      <c r="H113" s="364"/>
      <c r="I113" s="206"/>
      <c r="J113" s="200">
        <f>D113</f>
        <v>0</v>
      </c>
    </row>
    <row r="114" spans="1:10" ht="12" customHeight="1" x14ac:dyDescent="0.35">
      <c r="A114" s="855" t="s">
        <v>116</v>
      </c>
      <c r="C114" s="193" t="s">
        <v>296</v>
      </c>
      <c r="D114" s="523">
        <f>D102+SUM(D108:D113)</f>
        <v>37039.509989323175</v>
      </c>
      <c r="E114" s="621">
        <f t="shared" ref="E114:J114" si="23">E102+SUM(E108:E113)</f>
        <v>10969.710688515659</v>
      </c>
      <c r="F114" s="521">
        <f t="shared" si="23"/>
        <v>17432.411892332686</v>
      </c>
      <c r="G114" s="521">
        <f t="shared" si="23"/>
        <v>3437.6064383095536</v>
      </c>
      <c r="H114" s="521">
        <f t="shared" si="23"/>
        <v>5412.8083222690702</v>
      </c>
      <c r="I114" s="522">
        <f t="shared" si="23"/>
        <v>-213.02735210378918</v>
      </c>
      <c r="J114" s="523">
        <f t="shared" si="23"/>
        <v>0</v>
      </c>
    </row>
    <row r="115" spans="1:10" ht="4.1500000000000004" customHeight="1" x14ac:dyDescent="0.35">
      <c r="A115" s="857"/>
    </row>
    <row r="116" spans="1:10" ht="12" customHeight="1" x14ac:dyDescent="0.35">
      <c r="A116" s="855">
        <v>2017</v>
      </c>
      <c r="C116" s="184" t="s">
        <v>259</v>
      </c>
      <c r="D116" s="558">
        <v>0</v>
      </c>
      <c r="E116" s="611">
        <v>0</v>
      </c>
      <c r="F116" s="612">
        <v>0</v>
      </c>
      <c r="G116" s="612">
        <v>0</v>
      </c>
      <c r="H116" s="612">
        <v>0</v>
      </c>
      <c r="I116" s="613">
        <v>0</v>
      </c>
      <c r="J116" s="220">
        <f t="shared" ref="J116:J124" si="24">D116-SUM(E116:I116)</f>
        <v>0</v>
      </c>
    </row>
    <row r="117" spans="1:10" ht="12" customHeight="1" x14ac:dyDescent="0.35">
      <c r="A117" s="855">
        <v>2018</v>
      </c>
      <c r="C117" s="186" t="s">
        <v>260</v>
      </c>
      <c r="D117" s="559">
        <v>-1000</v>
      </c>
      <c r="E117" s="610">
        <f>+D117</f>
        <v>-1000</v>
      </c>
      <c r="F117" s="614">
        <v>0</v>
      </c>
      <c r="G117" s="614">
        <v>0</v>
      </c>
      <c r="H117" s="614">
        <v>0</v>
      </c>
      <c r="I117" s="615">
        <v>0</v>
      </c>
      <c r="J117" s="219">
        <f t="shared" si="24"/>
        <v>0</v>
      </c>
    </row>
    <row r="118" spans="1:10" ht="12" customHeight="1" x14ac:dyDescent="0.35">
      <c r="A118" s="855">
        <v>2019</v>
      </c>
      <c r="C118" s="186" t="s">
        <v>261</v>
      </c>
      <c r="D118" s="559">
        <v>-4000</v>
      </c>
      <c r="E118" s="610">
        <v>0</v>
      </c>
      <c r="F118" s="614">
        <f>D118</f>
        <v>-4000</v>
      </c>
      <c r="G118" s="614">
        <v>0</v>
      </c>
      <c r="H118" s="614">
        <v>0</v>
      </c>
      <c r="I118" s="615">
        <v>0</v>
      </c>
      <c r="J118" s="219">
        <f t="shared" si="24"/>
        <v>0</v>
      </c>
    </row>
    <row r="119" spans="1:10" ht="12" customHeight="1" x14ac:dyDescent="0.35">
      <c r="A119" s="856" t="s">
        <v>306</v>
      </c>
      <c r="C119" s="609" t="s">
        <v>298</v>
      </c>
      <c r="D119" s="194">
        <f>SUM(D116:D118)</f>
        <v>-5000</v>
      </c>
      <c r="E119" s="875">
        <f t="shared" ref="E119:J119" si="25">SUM(E116:E118)</f>
        <v>-1000</v>
      </c>
      <c r="F119" s="634">
        <f t="shared" si="25"/>
        <v>-4000</v>
      </c>
      <c r="G119" s="634">
        <f t="shared" si="25"/>
        <v>0</v>
      </c>
      <c r="H119" s="634">
        <f t="shared" si="25"/>
        <v>0</v>
      </c>
      <c r="I119" s="879">
        <f t="shared" si="25"/>
        <v>0</v>
      </c>
      <c r="J119" s="194">
        <f t="shared" si="25"/>
        <v>0</v>
      </c>
    </row>
    <row r="120" spans="1:10" ht="12" customHeight="1" x14ac:dyDescent="0.35">
      <c r="A120" s="855">
        <v>2020</v>
      </c>
      <c r="C120" s="184" t="s">
        <v>224</v>
      </c>
      <c r="D120" s="221">
        <f>'T2 ANSP'!C69</f>
        <v>0</v>
      </c>
      <c r="E120" s="611">
        <f>D120</f>
        <v>0</v>
      </c>
      <c r="F120" s="612">
        <v>0</v>
      </c>
      <c r="G120" s="612">
        <v>0</v>
      </c>
      <c r="H120" s="612">
        <v>0</v>
      </c>
      <c r="I120" s="613">
        <v>0</v>
      </c>
      <c r="J120" s="220">
        <f t="shared" si="24"/>
        <v>0</v>
      </c>
    </row>
    <row r="121" spans="1:10" ht="12" customHeight="1" x14ac:dyDescent="0.35">
      <c r="A121" s="855">
        <v>2021</v>
      </c>
      <c r="C121" s="186" t="s">
        <v>225</v>
      </c>
      <c r="D121" s="222">
        <f>'T2 ANSP'!D69</f>
        <v>-2000</v>
      </c>
      <c r="E121" s="624"/>
      <c r="F121" s="614">
        <v>0</v>
      </c>
      <c r="G121" s="614">
        <v>0</v>
      </c>
      <c r="H121" s="614">
        <f>D121</f>
        <v>-2000</v>
      </c>
      <c r="I121" s="615">
        <v>0</v>
      </c>
      <c r="J121" s="219">
        <f t="shared" si="24"/>
        <v>0</v>
      </c>
    </row>
    <row r="122" spans="1:10" ht="12" customHeight="1" x14ac:dyDescent="0.35">
      <c r="A122" s="855">
        <v>2022</v>
      </c>
      <c r="C122" s="186" t="s">
        <v>226</v>
      </c>
      <c r="D122" s="222">
        <f>'T2 ANSP'!E69</f>
        <v>-10000</v>
      </c>
      <c r="E122" s="624"/>
      <c r="F122" s="625"/>
      <c r="G122" s="710">
        <v>0</v>
      </c>
      <c r="H122" s="710">
        <v>0</v>
      </c>
      <c r="I122" s="711">
        <f>D122</f>
        <v>-10000</v>
      </c>
      <c r="J122" s="219">
        <f t="shared" si="24"/>
        <v>0</v>
      </c>
    </row>
    <row r="123" spans="1:10" ht="12" customHeight="1" x14ac:dyDescent="0.35">
      <c r="A123" s="855">
        <v>2023</v>
      </c>
      <c r="C123" s="186" t="s">
        <v>227</v>
      </c>
      <c r="D123" s="222">
        <f>'T2 ANSP'!F69</f>
        <v>0</v>
      </c>
      <c r="E123" s="624"/>
      <c r="F123" s="625"/>
      <c r="G123" s="625"/>
      <c r="H123" s="614">
        <v>0</v>
      </c>
      <c r="I123" s="615">
        <v>0</v>
      </c>
      <c r="J123" s="219">
        <f t="shared" si="24"/>
        <v>0</v>
      </c>
    </row>
    <row r="124" spans="1:10" ht="12" customHeight="1" x14ac:dyDescent="0.35">
      <c r="A124" s="855">
        <v>2024</v>
      </c>
      <c r="C124" s="191" t="s">
        <v>228</v>
      </c>
      <c r="D124" s="223">
        <f>'T2 ANSP'!G69</f>
        <v>0</v>
      </c>
      <c r="E124" s="626"/>
      <c r="F124" s="627"/>
      <c r="G124" s="627"/>
      <c r="H124" s="627"/>
      <c r="I124" s="628">
        <v>0</v>
      </c>
      <c r="J124" s="200">
        <f t="shared" si="24"/>
        <v>0</v>
      </c>
    </row>
    <row r="125" spans="1:10" ht="12" customHeight="1" x14ac:dyDescent="0.35">
      <c r="A125" s="855" t="s">
        <v>116</v>
      </c>
      <c r="C125" s="193" t="s">
        <v>299</v>
      </c>
      <c r="D125" s="523">
        <f>SUM(D119:D124)</f>
        <v>-17000</v>
      </c>
      <c r="E125" s="621">
        <f t="shared" ref="E125:J125" si="26">SUM(E119:E124)</f>
        <v>-1000</v>
      </c>
      <c r="F125" s="521">
        <f t="shared" si="26"/>
        <v>-4000</v>
      </c>
      <c r="G125" s="521">
        <f t="shared" si="26"/>
        <v>0</v>
      </c>
      <c r="H125" s="521">
        <f t="shared" si="26"/>
        <v>-2000</v>
      </c>
      <c r="I125" s="522">
        <f t="shared" si="26"/>
        <v>-10000</v>
      </c>
      <c r="J125" s="523">
        <f t="shared" si="26"/>
        <v>0</v>
      </c>
    </row>
    <row r="126" spans="1:10" ht="4.1500000000000004" customHeight="1" x14ac:dyDescent="0.35">
      <c r="A126" s="857"/>
    </row>
    <row r="127" spans="1:10" ht="12" customHeight="1" x14ac:dyDescent="0.35">
      <c r="A127" s="855">
        <v>2017</v>
      </c>
      <c r="C127" s="184" t="s">
        <v>262</v>
      </c>
      <c r="D127" s="558">
        <v>0</v>
      </c>
      <c r="E127" s="611">
        <v>0</v>
      </c>
      <c r="F127" s="612">
        <v>0</v>
      </c>
      <c r="G127" s="612">
        <v>0</v>
      </c>
      <c r="H127" s="612">
        <v>0</v>
      </c>
      <c r="I127" s="613">
        <v>0</v>
      </c>
      <c r="J127" s="220">
        <f t="shared" ref="J127:J129" si="27">D127-SUM(E127:I127)</f>
        <v>0</v>
      </c>
    </row>
    <row r="128" spans="1:10" ht="12" customHeight="1" x14ac:dyDescent="0.35">
      <c r="A128" s="855">
        <v>2018</v>
      </c>
      <c r="C128" s="186" t="s">
        <v>263</v>
      </c>
      <c r="D128" s="559">
        <v>0</v>
      </c>
      <c r="E128" s="610">
        <v>0</v>
      </c>
      <c r="F128" s="614">
        <v>0</v>
      </c>
      <c r="G128" s="614">
        <v>0</v>
      </c>
      <c r="H128" s="614">
        <v>0</v>
      </c>
      <c r="I128" s="615">
        <v>0</v>
      </c>
      <c r="J128" s="219">
        <f t="shared" si="27"/>
        <v>0</v>
      </c>
    </row>
    <row r="129" spans="1:10" ht="12" customHeight="1" x14ac:dyDescent="0.35">
      <c r="A129" s="855">
        <v>2019</v>
      </c>
      <c r="C129" s="186" t="s">
        <v>264</v>
      </c>
      <c r="D129" s="559">
        <v>0</v>
      </c>
      <c r="E129" s="610">
        <v>0</v>
      </c>
      <c r="F129" s="614">
        <v>0</v>
      </c>
      <c r="G129" s="614">
        <v>0</v>
      </c>
      <c r="H129" s="614">
        <v>0</v>
      </c>
      <c r="I129" s="615">
        <v>0</v>
      </c>
      <c r="J129" s="219">
        <f t="shared" si="27"/>
        <v>0</v>
      </c>
    </row>
    <row r="130" spans="1:10" ht="12" customHeight="1" x14ac:dyDescent="0.35">
      <c r="A130" s="856" t="s">
        <v>306</v>
      </c>
      <c r="C130" s="609" t="s">
        <v>323</v>
      </c>
      <c r="D130" s="194">
        <f>SUM(D127:D129)</f>
        <v>0</v>
      </c>
      <c r="E130" s="875">
        <f t="shared" ref="E130:J130" si="28">SUM(E127:E129)</f>
        <v>0</v>
      </c>
      <c r="F130" s="634">
        <f t="shared" si="28"/>
        <v>0</v>
      </c>
      <c r="G130" s="634">
        <f t="shared" si="28"/>
        <v>0</v>
      </c>
      <c r="H130" s="634">
        <f t="shared" si="28"/>
        <v>0</v>
      </c>
      <c r="I130" s="879">
        <f t="shared" si="28"/>
        <v>0</v>
      </c>
      <c r="J130" s="194">
        <f t="shared" si="28"/>
        <v>0</v>
      </c>
    </row>
    <row r="131" spans="1:10" s="353" customFormat="1" ht="14.5" x14ac:dyDescent="0.35">
      <c r="A131" s="855">
        <v>2020</v>
      </c>
      <c r="B131" s="176"/>
      <c r="C131" s="184" t="s">
        <v>229</v>
      </c>
      <c r="D131" s="221">
        <f>'T2 ANSP'!C70</f>
        <v>0</v>
      </c>
      <c r="E131" s="611">
        <v>0</v>
      </c>
      <c r="F131" s="612">
        <v>0</v>
      </c>
      <c r="G131" s="612">
        <v>0</v>
      </c>
      <c r="H131" s="612">
        <v>0</v>
      </c>
      <c r="I131" s="613">
        <v>0</v>
      </c>
      <c r="J131" s="220">
        <f t="shared" ref="J131:J135" si="29">D131-SUM(E131:I131)</f>
        <v>0</v>
      </c>
    </row>
    <row r="132" spans="1:10" ht="12" customHeight="1" x14ac:dyDescent="0.35">
      <c r="A132" s="855">
        <v>2021</v>
      </c>
      <c r="C132" s="186" t="s">
        <v>230</v>
      </c>
      <c r="D132" s="222">
        <f>'T2 ANSP'!D70</f>
        <v>0</v>
      </c>
      <c r="E132" s="624"/>
      <c r="F132" s="614">
        <v>0</v>
      </c>
      <c r="G132" s="614">
        <v>0</v>
      </c>
      <c r="H132" s="614">
        <v>0</v>
      </c>
      <c r="I132" s="615">
        <v>0</v>
      </c>
      <c r="J132" s="219">
        <f t="shared" si="29"/>
        <v>0</v>
      </c>
    </row>
    <row r="133" spans="1:10" ht="12" customHeight="1" x14ac:dyDescent="0.35">
      <c r="A133" s="855">
        <v>2022</v>
      </c>
      <c r="C133" s="186" t="s">
        <v>231</v>
      </c>
      <c r="D133" s="222">
        <f>'T2 ANSP'!E70</f>
        <v>0</v>
      </c>
      <c r="E133" s="624"/>
      <c r="F133" s="625"/>
      <c r="G133" s="710">
        <v>0</v>
      </c>
      <c r="H133" s="710">
        <v>0</v>
      </c>
      <c r="I133" s="711">
        <v>0</v>
      </c>
      <c r="J133" s="219">
        <f t="shared" si="29"/>
        <v>0</v>
      </c>
    </row>
    <row r="134" spans="1:10" ht="12" customHeight="1" x14ac:dyDescent="0.35">
      <c r="A134" s="855">
        <v>2023</v>
      </c>
      <c r="C134" s="186" t="s">
        <v>232</v>
      </c>
      <c r="D134" s="222">
        <f>'T2 ANSP'!F70</f>
        <v>0</v>
      </c>
      <c r="E134" s="624"/>
      <c r="F134" s="625"/>
      <c r="G134" s="625"/>
      <c r="H134" s="614">
        <v>0</v>
      </c>
      <c r="I134" s="615">
        <v>0</v>
      </c>
      <c r="J134" s="219">
        <f t="shared" si="29"/>
        <v>0</v>
      </c>
    </row>
    <row r="135" spans="1:10" ht="12" customHeight="1" x14ac:dyDescent="0.35">
      <c r="A135" s="855">
        <v>2024</v>
      </c>
      <c r="C135" s="191" t="s">
        <v>233</v>
      </c>
      <c r="D135" s="223">
        <f>'T2 ANSP'!G70</f>
        <v>0</v>
      </c>
      <c r="E135" s="626"/>
      <c r="F135" s="627"/>
      <c r="G135" s="627"/>
      <c r="H135" s="627"/>
      <c r="I135" s="628">
        <v>0</v>
      </c>
      <c r="J135" s="200">
        <f t="shared" si="29"/>
        <v>0</v>
      </c>
    </row>
    <row r="136" spans="1:10" ht="12" customHeight="1" x14ac:dyDescent="0.35">
      <c r="A136" s="855" t="s">
        <v>116</v>
      </c>
      <c r="C136" s="193" t="s">
        <v>301</v>
      </c>
      <c r="D136" s="523">
        <f>SUM(D130:D135)</f>
        <v>0</v>
      </c>
      <c r="E136" s="621">
        <f t="shared" ref="E136:J136" si="30">SUM(E130:E135)</f>
        <v>0</v>
      </c>
      <c r="F136" s="521">
        <f t="shared" si="30"/>
        <v>0</v>
      </c>
      <c r="G136" s="521">
        <f t="shared" si="30"/>
        <v>0</v>
      </c>
      <c r="H136" s="521">
        <f t="shared" si="30"/>
        <v>0</v>
      </c>
      <c r="I136" s="522">
        <f t="shared" si="30"/>
        <v>0</v>
      </c>
      <c r="J136" s="523">
        <f t="shared" si="30"/>
        <v>0</v>
      </c>
    </row>
    <row r="137" spans="1:10" ht="4.1500000000000004" customHeight="1" x14ac:dyDescent="0.35">
      <c r="A137" s="857"/>
    </row>
    <row r="138" spans="1:10" ht="12" customHeight="1" x14ac:dyDescent="0.35">
      <c r="A138" s="855">
        <v>2017</v>
      </c>
      <c r="C138" s="184" t="s">
        <v>280</v>
      </c>
      <c r="D138" s="558">
        <v>0</v>
      </c>
      <c r="E138" s="611">
        <v>0</v>
      </c>
      <c r="F138" s="612">
        <v>0</v>
      </c>
      <c r="G138" s="612">
        <v>0</v>
      </c>
      <c r="H138" s="612">
        <v>0</v>
      </c>
      <c r="I138" s="613">
        <v>0</v>
      </c>
      <c r="J138" s="220">
        <f t="shared" ref="J138:J140" si="31">D138-SUM(E138:I138)</f>
        <v>0</v>
      </c>
    </row>
    <row r="139" spans="1:10" ht="12" customHeight="1" x14ac:dyDescent="0.35">
      <c r="A139" s="855">
        <v>2018</v>
      </c>
      <c r="C139" s="186" t="s">
        <v>281</v>
      </c>
      <c r="D139" s="559">
        <v>0</v>
      </c>
      <c r="E139" s="610">
        <v>0</v>
      </c>
      <c r="F139" s="614">
        <v>0</v>
      </c>
      <c r="G139" s="614">
        <v>0</v>
      </c>
      <c r="H139" s="614">
        <v>0</v>
      </c>
      <c r="I139" s="615">
        <v>0</v>
      </c>
      <c r="J139" s="219">
        <f t="shared" si="31"/>
        <v>0</v>
      </c>
    </row>
    <row r="140" spans="1:10" ht="12" customHeight="1" x14ac:dyDescent="0.35">
      <c r="A140" s="855">
        <v>2019</v>
      </c>
      <c r="C140" s="186" t="s">
        <v>282</v>
      </c>
      <c r="D140" s="559">
        <v>0</v>
      </c>
      <c r="E140" s="610">
        <v>0</v>
      </c>
      <c r="F140" s="614">
        <v>0</v>
      </c>
      <c r="G140" s="614">
        <v>0</v>
      </c>
      <c r="H140" s="614">
        <v>0</v>
      </c>
      <c r="I140" s="615">
        <v>0</v>
      </c>
      <c r="J140" s="219">
        <f t="shared" si="31"/>
        <v>0</v>
      </c>
    </row>
    <row r="141" spans="1:10" ht="12" customHeight="1" x14ac:dyDescent="0.35">
      <c r="A141" s="856" t="s">
        <v>306</v>
      </c>
      <c r="C141" s="609" t="s">
        <v>302</v>
      </c>
      <c r="D141" s="194">
        <f>SUM(D138:D140)</f>
        <v>0</v>
      </c>
      <c r="E141" s="875">
        <f t="shared" ref="E141:J141" si="32">SUM(E138:E140)</f>
        <v>0</v>
      </c>
      <c r="F141" s="634">
        <f t="shared" si="32"/>
        <v>0</v>
      </c>
      <c r="G141" s="634">
        <f t="shared" si="32"/>
        <v>0</v>
      </c>
      <c r="H141" s="634">
        <f t="shared" si="32"/>
        <v>0</v>
      </c>
      <c r="I141" s="879">
        <f t="shared" si="32"/>
        <v>0</v>
      </c>
      <c r="J141" s="194">
        <f t="shared" si="32"/>
        <v>0</v>
      </c>
    </row>
    <row r="142" spans="1:10" s="353" customFormat="1" ht="14.5" x14ac:dyDescent="0.35">
      <c r="A142" s="855">
        <v>2020</v>
      </c>
      <c r="B142" s="176"/>
      <c r="C142" s="184" t="s">
        <v>234</v>
      </c>
      <c r="D142" s="221">
        <f>'T2 ANSP'!C71</f>
        <v>-500</v>
      </c>
      <c r="E142" s="611">
        <f>+D142</f>
        <v>-500</v>
      </c>
      <c r="F142" s="612">
        <v>0</v>
      </c>
      <c r="G142" s="612">
        <v>0</v>
      </c>
      <c r="H142" s="629"/>
      <c r="I142" s="630"/>
      <c r="J142" s="185"/>
    </row>
    <row r="143" spans="1:10" ht="12" customHeight="1" x14ac:dyDescent="0.35">
      <c r="A143" s="855">
        <v>2021</v>
      </c>
      <c r="C143" s="186" t="s">
        <v>235</v>
      </c>
      <c r="D143" s="222">
        <f>'T2 ANSP'!D71</f>
        <v>0</v>
      </c>
      <c r="E143" s="624"/>
      <c r="F143" s="614">
        <v>0</v>
      </c>
      <c r="G143" s="614">
        <v>0</v>
      </c>
      <c r="H143" s="631">
        <f>D143</f>
        <v>0</v>
      </c>
      <c r="I143" s="632"/>
      <c r="J143" s="188"/>
    </row>
    <row r="144" spans="1:10" ht="12" customHeight="1" x14ac:dyDescent="0.35">
      <c r="A144" s="855">
        <v>2022</v>
      </c>
      <c r="C144" s="186" t="s">
        <v>236</v>
      </c>
      <c r="D144" s="222">
        <f>'T2 ANSP'!E71</f>
        <v>0</v>
      </c>
      <c r="E144" s="624"/>
      <c r="F144" s="625"/>
      <c r="G144" s="710">
        <v>0</v>
      </c>
      <c r="H144" s="710">
        <v>0</v>
      </c>
      <c r="I144" s="710">
        <f>D144</f>
        <v>0</v>
      </c>
      <c r="J144" s="188"/>
    </row>
    <row r="145" spans="1:10" ht="12" customHeight="1" x14ac:dyDescent="0.35">
      <c r="A145" s="855">
        <v>2023</v>
      </c>
      <c r="C145" s="186" t="s">
        <v>237</v>
      </c>
      <c r="D145" s="222">
        <f>'T2 ANSP'!F71</f>
        <v>0</v>
      </c>
      <c r="E145" s="624"/>
      <c r="F145" s="625"/>
      <c r="G145" s="625"/>
      <c r="H145" s="614">
        <v>0</v>
      </c>
      <c r="I145" s="614">
        <v>0</v>
      </c>
      <c r="J145" s="219">
        <f>D145</f>
        <v>0</v>
      </c>
    </row>
    <row r="146" spans="1:10" ht="12" customHeight="1" x14ac:dyDescent="0.35">
      <c r="A146" s="855">
        <v>2024</v>
      </c>
      <c r="C146" s="191" t="s">
        <v>238</v>
      </c>
      <c r="D146" s="223">
        <f>'T2 ANSP'!G71</f>
        <v>0</v>
      </c>
      <c r="E146" s="626"/>
      <c r="F146" s="627"/>
      <c r="G146" s="627"/>
      <c r="H146" s="627"/>
      <c r="I146" s="633">
        <v>0</v>
      </c>
      <c r="J146" s="200">
        <f>D146</f>
        <v>0</v>
      </c>
    </row>
    <row r="147" spans="1:10" ht="12" customHeight="1" x14ac:dyDescent="0.35">
      <c r="A147" s="855" t="s">
        <v>116</v>
      </c>
      <c r="C147" s="193" t="s">
        <v>303</v>
      </c>
      <c r="D147" s="523">
        <f>SUM(D141:D146)</f>
        <v>-500</v>
      </c>
      <c r="E147" s="621">
        <f t="shared" ref="E147:J147" si="33">SUM(E141:E146)</f>
        <v>-500</v>
      </c>
      <c r="F147" s="521">
        <f t="shared" si="33"/>
        <v>0</v>
      </c>
      <c r="G147" s="521">
        <f t="shared" si="33"/>
        <v>0</v>
      </c>
      <c r="H147" s="521">
        <f t="shared" si="33"/>
        <v>0</v>
      </c>
      <c r="I147" s="522">
        <f t="shared" si="33"/>
        <v>0</v>
      </c>
      <c r="J147" s="523">
        <f t="shared" si="33"/>
        <v>0</v>
      </c>
    </row>
    <row r="148" spans="1:10" ht="4.1500000000000004" customHeight="1" x14ac:dyDescent="0.35">
      <c r="A148" s="857"/>
    </row>
    <row r="149" spans="1:10" ht="12" customHeight="1" x14ac:dyDescent="0.35">
      <c r="A149" s="855">
        <v>2017</v>
      </c>
      <c r="C149" s="184" t="s">
        <v>277</v>
      </c>
      <c r="D149" s="185"/>
      <c r="E149" s="637"/>
      <c r="F149" s="357"/>
      <c r="G149" s="357"/>
      <c r="H149" s="357"/>
      <c r="I149" s="207"/>
      <c r="J149" s="185"/>
    </row>
    <row r="150" spans="1:10" ht="12" customHeight="1" x14ac:dyDescent="0.35">
      <c r="A150" s="855">
        <v>2018</v>
      </c>
      <c r="C150" s="186" t="s">
        <v>278</v>
      </c>
      <c r="D150" s="188"/>
      <c r="E150" s="418"/>
      <c r="F150" s="360"/>
      <c r="G150" s="360"/>
      <c r="H150" s="360"/>
      <c r="I150" s="208"/>
      <c r="J150" s="188"/>
    </row>
    <row r="151" spans="1:10" ht="12" customHeight="1" x14ac:dyDescent="0.35">
      <c r="A151" s="855">
        <v>2019</v>
      </c>
      <c r="C151" s="186" t="s">
        <v>279</v>
      </c>
      <c r="D151" s="188"/>
      <c r="E151" s="418"/>
      <c r="F151" s="360"/>
      <c r="G151" s="360"/>
      <c r="H151" s="360"/>
      <c r="I151" s="362"/>
      <c r="J151" s="188"/>
    </row>
    <row r="152" spans="1:10" ht="12" customHeight="1" x14ac:dyDescent="0.35">
      <c r="A152" s="856" t="s">
        <v>306</v>
      </c>
      <c r="C152" s="609" t="s">
        <v>304</v>
      </c>
      <c r="D152" s="636"/>
      <c r="E152" s="878"/>
      <c r="F152" s="876"/>
      <c r="G152" s="876"/>
      <c r="H152" s="876"/>
      <c r="I152" s="877"/>
      <c r="J152" s="636"/>
    </row>
    <row r="153" spans="1:10" s="353" customFormat="1" ht="14.5" x14ac:dyDescent="0.35">
      <c r="A153" s="855">
        <v>2020</v>
      </c>
      <c r="B153" s="176"/>
      <c r="C153" s="184" t="s">
        <v>239</v>
      </c>
      <c r="D153" s="638"/>
      <c r="E153" s="637"/>
      <c r="F153" s="357"/>
      <c r="G153" s="357"/>
      <c r="H153" s="357"/>
      <c r="I153" s="207"/>
      <c r="J153" s="185"/>
    </row>
    <row r="154" spans="1:10" ht="12" customHeight="1" x14ac:dyDescent="0.35">
      <c r="A154" s="855">
        <v>2021</v>
      </c>
      <c r="C154" s="186" t="s">
        <v>240</v>
      </c>
      <c r="D154" s="639"/>
      <c r="E154" s="418"/>
      <c r="F154" s="360"/>
      <c r="G154" s="360"/>
      <c r="H154" s="360"/>
      <c r="I154" s="208"/>
      <c r="J154" s="188"/>
    </row>
    <row r="155" spans="1:10" ht="12" customHeight="1" x14ac:dyDescent="0.35">
      <c r="A155" s="855">
        <v>2022</v>
      </c>
      <c r="C155" s="186" t="s">
        <v>241</v>
      </c>
      <c r="D155" s="639"/>
      <c r="E155" s="418"/>
      <c r="F155" s="360"/>
      <c r="G155" s="360"/>
      <c r="H155" s="360"/>
      <c r="I155" s="360"/>
      <c r="J155" s="188"/>
    </row>
    <row r="156" spans="1:10" ht="12" customHeight="1" x14ac:dyDescent="0.35">
      <c r="A156" s="855">
        <v>2023</v>
      </c>
      <c r="C156" s="186" t="s">
        <v>242</v>
      </c>
      <c r="D156" s="639"/>
      <c r="E156" s="418"/>
      <c r="F156" s="360"/>
      <c r="G156" s="360"/>
      <c r="H156" s="360"/>
      <c r="I156" s="360"/>
      <c r="J156" s="188"/>
    </row>
    <row r="157" spans="1:10" ht="12" customHeight="1" x14ac:dyDescent="0.35">
      <c r="A157" s="855">
        <v>2024</v>
      </c>
      <c r="C157" s="191" t="s">
        <v>243</v>
      </c>
      <c r="D157" s="640"/>
      <c r="E157" s="209"/>
      <c r="F157" s="210"/>
      <c r="G157" s="210"/>
      <c r="H157" s="210"/>
      <c r="I157" s="210"/>
      <c r="J157" s="617"/>
    </row>
    <row r="158" spans="1:10" ht="12" customHeight="1" x14ac:dyDescent="0.35">
      <c r="A158" s="855" t="s">
        <v>116</v>
      </c>
      <c r="C158" s="193" t="s">
        <v>305</v>
      </c>
      <c r="D158" s="622"/>
      <c r="E158" s="716"/>
      <c r="F158" s="649"/>
      <c r="G158" s="649"/>
      <c r="H158" s="649"/>
      <c r="I158" s="660"/>
      <c r="J158" s="622"/>
    </row>
    <row r="159" spans="1:10" ht="4.1500000000000004" customHeight="1" x14ac:dyDescent="0.35">
      <c r="A159" s="857"/>
    </row>
    <row r="160" spans="1:10" ht="12" customHeight="1" x14ac:dyDescent="0.35">
      <c r="A160" s="855">
        <v>2020</v>
      </c>
      <c r="C160" s="211" t="s">
        <v>244</v>
      </c>
      <c r="D160" s="217">
        <f>'T2 ANSP'!C63</f>
        <v>0</v>
      </c>
      <c r="E160" s="611">
        <v>0</v>
      </c>
      <c r="F160" s="612">
        <v>0</v>
      </c>
      <c r="G160" s="612">
        <v>0</v>
      </c>
      <c r="H160" s="612">
        <v>0</v>
      </c>
      <c r="I160" s="613">
        <v>0</v>
      </c>
      <c r="J160" s="220">
        <f t="shared" ref="J160:J164" si="34">D160-SUM(E160:I160)</f>
        <v>0</v>
      </c>
    </row>
    <row r="161" spans="1:12" ht="12" customHeight="1" x14ac:dyDescent="0.35">
      <c r="A161" s="855">
        <v>2021</v>
      </c>
      <c r="C161" s="212" t="s">
        <v>245</v>
      </c>
      <c r="D161" s="214">
        <f>'T2 ANSP'!D63</f>
        <v>0</v>
      </c>
      <c r="E161" s="620"/>
      <c r="F161" s="614">
        <v>0</v>
      </c>
      <c r="G161" s="614">
        <v>0</v>
      </c>
      <c r="H161" s="614">
        <v>0</v>
      </c>
      <c r="I161" s="615">
        <v>0</v>
      </c>
      <c r="J161" s="219">
        <f t="shared" si="34"/>
        <v>0</v>
      </c>
    </row>
    <row r="162" spans="1:12" ht="12" customHeight="1" x14ac:dyDescent="0.35">
      <c r="A162" s="855">
        <v>2022</v>
      </c>
      <c r="C162" s="212" t="s">
        <v>246</v>
      </c>
      <c r="D162" s="214">
        <f>'T2 ANSP'!E63</f>
        <v>0</v>
      </c>
      <c r="E162" s="620"/>
      <c r="F162" s="645"/>
      <c r="G162" s="614">
        <v>0</v>
      </c>
      <c r="H162" s="614">
        <v>0</v>
      </c>
      <c r="I162" s="711">
        <v>0</v>
      </c>
      <c r="J162" s="219">
        <f t="shared" si="34"/>
        <v>0</v>
      </c>
    </row>
    <row r="163" spans="1:12" ht="12" customHeight="1" x14ac:dyDescent="0.35">
      <c r="A163" s="855">
        <v>2023</v>
      </c>
      <c r="C163" s="212" t="s">
        <v>247</v>
      </c>
      <c r="D163" s="214">
        <f>'T2 ANSP'!F63</f>
        <v>0</v>
      </c>
      <c r="E163" s="620"/>
      <c r="F163" s="645"/>
      <c r="G163" s="645"/>
      <c r="H163" s="614">
        <v>0</v>
      </c>
      <c r="I163" s="615">
        <v>0</v>
      </c>
      <c r="J163" s="219">
        <f t="shared" si="34"/>
        <v>0</v>
      </c>
    </row>
    <row r="164" spans="1:12" ht="12" customHeight="1" x14ac:dyDescent="0.35">
      <c r="A164" s="855">
        <v>2024</v>
      </c>
      <c r="C164" s="213" t="s">
        <v>248</v>
      </c>
      <c r="D164" s="215">
        <f>'T2 ANSP'!G63</f>
        <v>0</v>
      </c>
      <c r="E164" s="646"/>
      <c r="F164" s="647"/>
      <c r="G164" s="647"/>
      <c r="H164" s="647"/>
      <c r="I164" s="628">
        <v>0</v>
      </c>
      <c r="J164" s="200">
        <f t="shared" si="34"/>
        <v>0</v>
      </c>
    </row>
    <row r="165" spans="1:12" ht="12" customHeight="1" x14ac:dyDescent="0.35">
      <c r="A165" s="858" t="s">
        <v>116</v>
      </c>
      <c r="C165" s="216" t="s">
        <v>99</v>
      </c>
      <c r="D165" s="523">
        <f>SUM(D160:D164)</f>
        <v>0</v>
      </c>
      <c r="E165" s="852">
        <f t="shared" ref="E165:J165" si="35">SUM(E160:E164)</f>
        <v>0</v>
      </c>
      <c r="F165" s="853">
        <f t="shared" si="35"/>
        <v>0</v>
      </c>
      <c r="G165" s="853">
        <f t="shared" si="35"/>
        <v>0</v>
      </c>
      <c r="H165" s="853">
        <f t="shared" si="35"/>
        <v>0</v>
      </c>
      <c r="I165" s="854">
        <f t="shared" si="35"/>
        <v>0</v>
      </c>
      <c r="J165" s="523">
        <f t="shared" si="35"/>
        <v>0</v>
      </c>
    </row>
    <row r="166" spans="1:12" ht="3" customHeight="1" x14ac:dyDescent="0.35">
      <c r="A166" s="858"/>
      <c r="B166" s="907"/>
    </row>
    <row r="167" spans="1:12" s="907" customFormat="1" ht="12" customHeight="1" x14ac:dyDescent="0.35">
      <c r="A167" s="858">
        <v>2020</v>
      </c>
      <c r="B167" s="906"/>
      <c r="C167" s="211" t="s">
        <v>339</v>
      </c>
      <c r="D167" s="217">
        <f>'T2 ANSP'!C66</f>
        <v>1000</v>
      </c>
      <c r="E167" s="368">
        <f>D167</f>
        <v>1000</v>
      </c>
      <c r="F167" s="357"/>
      <c r="G167" s="357"/>
      <c r="H167" s="357"/>
      <c r="I167" s="717"/>
      <c r="J167" s="185"/>
      <c r="L167" s="908"/>
    </row>
    <row r="168" spans="1:12" s="907" customFormat="1" ht="12" customHeight="1" x14ac:dyDescent="0.35">
      <c r="A168" s="858">
        <v>2021</v>
      </c>
      <c r="B168" s="906"/>
      <c r="C168" s="212" t="s">
        <v>340</v>
      </c>
      <c r="D168" s="214">
        <f>'T2 ANSP'!D66</f>
        <v>0</v>
      </c>
      <c r="E168" s="418"/>
      <c r="F168" s="361">
        <f>D168</f>
        <v>0</v>
      </c>
      <c r="G168" s="360"/>
      <c r="H168" s="360"/>
      <c r="I168" s="362"/>
      <c r="J168" s="188"/>
      <c r="L168" s="908"/>
    </row>
    <row r="169" spans="1:12" s="907" customFormat="1" ht="12" customHeight="1" x14ac:dyDescent="0.35">
      <c r="A169" s="858">
        <v>2022</v>
      </c>
      <c r="B169" s="906"/>
      <c r="C169" s="212" t="s">
        <v>341</v>
      </c>
      <c r="D169" s="214">
        <f>'T2 ANSP'!E66</f>
        <v>0</v>
      </c>
      <c r="E169" s="418"/>
      <c r="F169" s="360"/>
      <c r="G169" s="361">
        <f>D169</f>
        <v>0</v>
      </c>
      <c r="H169" s="360"/>
      <c r="I169" s="362"/>
      <c r="J169" s="188"/>
      <c r="L169" s="908"/>
    </row>
    <row r="170" spans="1:12" s="907" customFormat="1" ht="12" customHeight="1" x14ac:dyDescent="0.35">
      <c r="A170" s="858">
        <v>2023</v>
      </c>
      <c r="B170" s="906"/>
      <c r="C170" s="212" t="s">
        <v>342</v>
      </c>
      <c r="D170" s="214">
        <f>'T2 ANSP'!F66</f>
        <v>0</v>
      </c>
      <c r="E170" s="418"/>
      <c r="F170" s="360"/>
      <c r="G170" s="360"/>
      <c r="H170" s="361">
        <f>D170</f>
        <v>0</v>
      </c>
      <c r="I170" s="362"/>
      <c r="J170" s="188"/>
      <c r="L170" s="908"/>
    </row>
    <row r="171" spans="1:12" s="907" customFormat="1" ht="12" customHeight="1" x14ac:dyDescent="0.35">
      <c r="A171" s="858">
        <v>2024</v>
      </c>
      <c r="B171" s="906"/>
      <c r="C171" s="213" t="s">
        <v>343</v>
      </c>
      <c r="D171" s="215">
        <f>'T2 ANSP'!G66</f>
        <v>0</v>
      </c>
      <c r="E171" s="209"/>
      <c r="F171" s="210"/>
      <c r="G171" s="210"/>
      <c r="H171" s="210"/>
      <c r="I171" s="723">
        <f>D171</f>
        <v>0</v>
      </c>
      <c r="J171" s="617"/>
      <c r="L171" s="908"/>
    </row>
    <row r="172" spans="1:12" s="907" customFormat="1" ht="12" customHeight="1" x14ac:dyDescent="0.35">
      <c r="A172" s="858" t="s">
        <v>116</v>
      </c>
      <c r="B172" s="906"/>
      <c r="C172" s="909" t="s">
        <v>344</v>
      </c>
      <c r="D172" s="523">
        <f>SUM(D167:D171)</f>
        <v>1000</v>
      </c>
      <c r="E172" s="852">
        <f t="shared" ref="E172:J172" si="36">SUM(E167:E171)</f>
        <v>1000</v>
      </c>
      <c r="F172" s="853">
        <f t="shared" si="36"/>
        <v>0</v>
      </c>
      <c r="G172" s="853">
        <f t="shared" si="36"/>
        <v>0</v>
      </c>
      <c r="H172" s="853">
        <f t="shared" si="36"/>
        <v>0</v>
      </c>
      <c r="I172" s="854">
        <f t="shared" si="36"/>
        <v>0</v>
      </c>
      <c r="J172" s="523">
        <f t="shared" si="36"/>
        <v>0</v>
      </c>
      <c r="L172" s="908"/>
    </row>
    <row r="173" spans="1:12" ht="4.1500000000000004" customHeight="1" x14ac:dyDescent="0.35">
      <c r="A173" s="858"/>
      <c r="C173" s="849"/>
      <c r="D173" s="849"/>
      <c r="E173" s="849"/>
      <c r="F173" s="850"/>
      <c r="G173" s="849"/>
      <c r="H173" s="849"/>
      <c r="I173" s="849"/>
      <c r="J173" s="849"/>
    </row>
    <row r="174" spans="1:12" ht="3" customHeight="1" x14ac:dyDescent="0.35">
      <c r="A174" s="858"/>
    </row>
    <row r="175" spans="1:12" ht="12" customHeight="1" x14ac:dyDescent="0.35">
      <c r="A175" s="858"/>
      <c r="B175" s="725"/>
      <c r="C175" s="193" t="s">
        <v>316</v>
      </c>
      <c r="D175" s="523">
        <f t="shared" ref="D175:J175" si="37">D17+D28+D35+D42+D49+D56+D63+D70+D75+D86+D97+D114+D125+D136+D147+D158+D165+D172</f>
        <v>-348221.30386942974</v>
      </c>
      <c r="E175" s="523">
        <f t="shared" si="37"/>
        <v>-143117.70857796594</v>
      </c>
      <c r="F175" s="523">
        <f t="shared" si="37"/>
        <v>-121812.95972168297</v>
      </c>
      <c r="G175" s="523">
        <f t="shared" si="37"/>
        <v>3205.6946386158875</v>
      </c>
      <c r="H175" s="523">
        <f t="shared" si="37"/>
        <v>-27181.382649640262</v>
      </c>
      <c r="I175" s="523">
        <f t="shared" si="37"/>
        <v>-59314.947558756445</v>
      </c>
      <c r="J175" s="523">
        <f t="shared" si="37"/>
        <v>0</v>
      </c>
      <c r="L175" s="851"/>
    </row>
    <row r="176" spans="1:12" ht="3" customHeight="1" x14ac:dyDescent="0.35">
      <c r="A176" s="858"/>
    </row>
    <row r="177" spans="1:10" ht="12" customHeight="1" x14ac:dyDescent="0.35">
      <c r="A177" s="858"/>
      <c r="C177" s="1" t="s">
        <v>56</v>
      </c>
      <c r="F177" s="176"/>
    </row>
    <row r="178" spans="1:10" ht="12" customHeight="1" x14ac:dyDescent="0.35">
      <c r="C178" s="1" t="s">
        <v>288</v>
      </c>
      <c r="D178" s="351"/>
      <c r="E178" s="352"/>
      <c r="F178" s="352"/>
      <c r="G178" s="352"/>
      <c r="H178" s="352"/>
      <c r="I178" s="352"/>
      <c r="J178" s="353"/>
    </row>
  </sheetData>
  <autoFilter ref="A8:J165"/>
  <mergeCells count="1">
    <mergeCell ref="C1:J1"/>
  </mergeCells>
  <pageMargins left="0.7" right="0.7" top="0.75" bottom="0.75" header="0.3" footer="0.3"/>
  <pageSetup paperSize="9" scale="72" fitToHeight="0" orientation="portrait" r:id="rId1"/>
  <ignoredErrors>
    <ignoredError sqref="J102 J11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8"/>
  <sheetViews>
    <sheetView showGridLines="0" topLeftCell="A157" zoomScale="115" zoomScaleNormal="115" workbookViewId="0">
      <selection activeCell="C82" sqref="C82"/>
    </sheetView>
  </sheetViews>
  <sheetFormatPr defaultColWidth="12.54296875" defaultRowHeight="12" customHeight="1" x14ac:dyDescent="0.35"/>
  <cols>
    <col min="1" max="1" width="12.54296875" style="855" customWidth="1"/>
    <col min="2" max="2" width="2.1796875" style="176" customWidth="1"/>
    <col min="3" max="3" width="52.54296875" style="176" customWidth="1"/>
    <col min="4" max="4" width="7.7265625" style="176" customWidth="1"/>
    <col min="5" max="5" width="10" style="176" customWidth="1"/>
    <col min="6" max="6" width="10" style="147" customWidth="1"/>
    <col min="7" max="9" width="10" style="176" customWidth="1"/>
    <col min="10" max="10" width="10.7265625" style="176" customWidth="1"/>
    <col min="11" max="11" width="3.453125" style="176" customWidth="1"/>
    <col min="12" max="12" width="13.54296875" style="176" customWidth="1"/>
    <col min="13" max="15" width="9" style="176" customWidth="1"/>
    <col min="16" max="16" width="7.7265625" style="176" customWidth="1"/>
    <col min="17" max="17" width="8.453125" style="176" bestFit="1" customWidth="1"/>
    <col min="18" max="18" width="7.7265625" style="176" customWidth="1"/>
    <col min="19" max="19" width="16.453125" style="176" customWidth="1"/>
    <col min="20" max="27" width="7.7265625" style="176" customWidth="1"/>
    <col min="28" max="16384" width="12.54296875" style="176"/>
  </cols>
  <sheetData>
    <row r="1" spans="1:26" ht="12" customHeight="1" x14ac:dyDescent="0.35">
      <c r="C1" s="972" t="s">
        <v>45</v>
      </c>
      <c r="D1" s="972"/>
      <c r="E1" s="972"/>
      <c r="F1" s="972"/>
      <c r="G1" s="972"/>
      <c r="H1" s="972"/>
      <c r="I1" s="972"/>
      <c r="J1" s="972"/>
      <c r="K1" s="177"/>
      <c r="L1" s="177"/>
      <c r="M1" s="177"/>
      <c r="N1" s="177"/>
      <c r="O1" s="177"/>
      <c r="P1" s="177"/>
      <c r="Q1" s="177"/>
      <c r="R1" s="177"/>
      <c r="S1" s="177"/>
      <c r="T1" s="177"/>
      <c r="U1" s="177"/>
      <c r="V1" s="177"/>
      <c r="W1" s="177"/>
      <c r="X1" s="177"/>
      <c r="Y1" s="177"/>
      <c r="Z1" s="177"/>
    </row>
    <row r="2" spans="1:26" ht="12" customHeight="1" x14ac:dyDescent="0.35">
      <c r="C2" s="602"/>
      <c r="D2" s="602"/>
      <c r="E2" s="602"/>
      <c r="G2" s="602"/>
      <c r="H2" s="602"/>
      <c r="I2" s="602"/>
      <c r="J2" s="602"/>
      <c r="K2" s="602"/>
    </row>
    <row r="3" spans="1:26" ht="12" customHeight="1" x14ac:dyDescent="0.35">
      <c r="C3" s="913" t="str">
        <f>'T2 MET'!A3</f>
        <v>Example</v>
      </c>
      <c r="D3" s="900"/>
      <c r="E3" s="900"/>
      <c r="G3" s="900"/>
      <c r="H3" s="900"/>
      <c r="I3" s="900"/>
      <c r="J3" s="900"/>
      <c r="K3" s="900"/>
    </row>
    <row r="4" spans="1:26" ht="12" customHeight="1" x14ac:dyDescent="0.35">
      <c r="C4" s="914" t="str">
        <f>'T2 MET'!A4</f>
        <v>Currency: Euro</v>
      </c>
      <c r="D4" s="900"/>
      <c r="E4" s="900"/>
      <c r="G4" s="900"/>
      <c r="H4" s="900"/>
      <c r="I4" s="900"/>
      <c r="J4" s="900"/>
      <c r="K4" s="900"/>
    </row>
    <row r="5" spans="1:26" ht="12" customHeight="1" x14ac:dyDescent="0.35">
      <c r="C5" s="915" t="str">
        <f>'T2 MET'!A5</f>
        <v>MET</v>
      </c>
      <c r="D5" s="900"/>
      <c r="E5" s="178"/>
      <c r="G5" s="179"/>
      <c r="H5" s="900"/>
      <c r="I5" s="900"/>
      <c r="J5" s="900"/>
      <c r="K5" s="900"/>
    </row>
    <row r="6" spans="1:26" ht="12" customHeight="1" x14ac:dyDescent="0.35">
      <c r="C6" s="180"/>
      <c r="D6" s="180"/>
      <c r="E6" s="180"/>
      <c r="F6" s="180"/>
      <c r="G6" s="180"/>
      <c r="H6" s="180"/>
      <c r="I6" s="180"/>
      <c r="J6" s="180"/>
      <c r="K6" s="180"/>
    </row>
    <row r="7" spans="1:26" ht="12" customHeight="1" x14ac:dyDescent="0.35">
      <c r="A7" s="855" t="s">
        <v>315</v>
      </c>
      <c r="C7" s="181" t="s">
        <v>57</v>
      </c>
      <c r="D7" s="6" t="s">
        <v>31</v>
      </c>
      <c r="E7" s="182">
        <v>2020</v>
      </c>
      <c r="F7" s="183">
        <v>2021</v>
      </c>
      <c r="G7" s="183">
        <v>2022</v>
      </c>
      <c r="H7" s="183">
        <v>2023</v>
      </c>
      <c r="I7" s="365">
        <v>2024</v>
      </c>
      <c r="J7" s="181" t="s">
        <v>44</v>
      </c>
      <c r="K7" s="602"/>
    </row>
    <row r="8" spans="1:26" ht="11.5" customHeight="1" x14ac:dyDescent="0.35">
      <c r="C8" s="861"/>
      <c r="D8" s="861"/>
      <c r="E8" s="861"/>
      <c r="F8" s="861"/>
      <c r="G8" s="861"/>
      <c r="H8" s="861"/>
      <c r="I8" s="861"/>
      <c r="J8" s="861"/>
      <c r="K8" s="602"/>
    </row>
    <row r="9" spans="1:26" ht="12" customHeight="1" x14ac:dyDescent="0.35">
      <c r="A9" s="856">
        <v>2018</v>
      </c>
      <c r="C9" s="184" t="s">
        <v>249</v>
      </c>
      <c r="D9" s="558">
        <v>-1000</v>
      </c>
      <c r="E9" s="520">
        <f>D9</f>
        <v>-1000</v>
      </c>
      <c r="F9" s="355"/>
      <c r="G9" s="357"/>
      <c r="H9" s="357"/>
      <c r="I9" s="207"/>
      <c r="J9" s="185"/>
    </row>
    <row r="10" spans="1:26" ht="12" customHeight="1" x14ac:dyDescent="0.35">
      <c r="A10" s="856">
        <v>2019</v>
      </c>
      <c r="C10" s="186" t="s">
        <v>250</v>
      </c>
      <c r="D10" s="559">
        <v>-1200</v>
      </c>
      <c r="E10" s="358"/>
      <c r="F10" s="367">
        <f>D10</f>
        <v>-1200</v>
      </c>
      <c r="G10" s="360"/>
      <c r="H10" s="360"/>
      <c r="I10" s="362"/>
      <c r="J10" s="188"/>
    </row>
    <row r="11" spans="1:26" ht="12" customHeight="1" x14ac:dyDescent="0.35">
      <c r="A11" s="856" t="s">
        <v>306</v>
      </c>
      <c r="C11" s="609" t="s">
        <v>286</v>
      </c>
      <c r="D11" s="194">
        <f>SUM(D9:D10)</f>
        <v>-2200</v>
      </c>
      <c r="E11" s="875">
        <f t="shared" ref="E11:F11" si="0">SUM(E9:E10)</f>
        <v>-1000</v>
      </c>
      <c r="F11" s="634">
        <f t="shared" si="0"/>
        <v>-1200</v>
      </c>
      <c r="G11" s="876"/>
      <c r="H11" s="876"/>
      <c r="I11" s="877"/>
      <c r="J11" s="636"/>
    </row>
    <row r="12" spans="1:26" ht="12" customHeight="1" x14ac:dyDescent="0.35">
      <c r="A12" s="856">
        <v>2020</v>
      </c>
      <c r="C12" s="184" t="s">
        <v>169</v>
      </c>
      <c r="D12" s="220">
        <f>'T2 MET'!C19</f>
        <v>0</v>
      </c>
      <c r="E12" s="354"/>
      <c r="F12" s="355"/>
      <c r="G12" s="356">
        <f>D12</f>
        <v>0</v>
      </c>
      <c r="H12" s="357"/>
      <c r="I12" s="207"/>
      <c r="J12" s="185"/>
    </row>
    <row r="13" spans="1:26" ht="12" customHeight="1" x14ac:dyDescent="0.35">
      <c r="A13" s="856">
        <v>2021</v>
      </c>
      <c r="C13" s="186" t="s">
        <v>173</v>
      </c>
      <c r="D13" s="219">
        <f>'T2 MET'!D19</f>
        <v>-490.19607843136527</v>
      </c>
      <c r="E13" s="358"/>
      <c r="F13" s="359"/>
      <c r="G13" s="360"/>
      <c r="H13" s="361">
        <f>D13</f>
        <v>-490.19607843136527</v>
      </c>
      <c r="I13" s="362"/>
      <c r="J13" s="188"/>
    </row>
    <row r="14" spans="1:26" ht="12" customHeight="1" x14ac:dyDescent="0.35">
      <c r="A14" s="856">
        <v>2022</v>
      </c>
      <c r="C14" s="186" t="s">
        <v>172</v>
      </c>
      <c r="D14" s="219">
        <f>'T2 MET'!E19</f>
        <v>-975.58631295655005</v>
      </c>
      <c r="E14" s="358"/>
      <c r="F14" s="359"/>
      <c r="G14" s="360"/>
      <c r="H14" s="360"/>
      <c r="I14" s="218">
        <f>D14</f>
        <v>-975.58631295655005</v>
      </c>
      <c r="J14" s="188"/>
    </row>
    <row r="15" spans="1:26" ht="12" customHeight="1" x14ac:dyDescent="0.35">
      <c r="A15" s="856">
        <v>2023</v>
      </c>
      <c r="C15" s="186" t="s">
        <v>171</v>
      </c>
      <c r="D15" s="219">
        <f>'T2 MET'!F19</f>
        <v>0</v>
      </c>
      <c r="E15" s="358"/>
      <c r="F15" s="359"/>
      <c r="G15" s="360"/>
      <c r="H15" s="360"/>
      <c r="I15" s="208"/>
      <c r="J15" s="187">
        <f>D15</f>
        <v>0</v>
      </c>
    </row>
    <row r="16" spans="1:26" ht="12" customHeight="1" x14ac:dyDescent="0.35">
      <c r="A16" s="856">
        <v>2024</v>
      </c>
      <c r="C16" s="191" t="s">
        <v>170</v>
      </c>
      <c r="D16" s="219">
        <f>'T2 MET'!G19</f>
        <v>0</v>
      </c>
      <c r="E16" s="363"/>
      <c r="F16" s="364"/>
      <c r="G16" s="364"/>
      <c r="H16" s="364"/>
      <c r="I16" s="206"/>
      <c r="J16" s="192">
        <f>D16</f>
        <v>0</v>
      </c>
    </row>
    <row r="17" spans="1:10" ht="12" customHeight="1" x14ac:dyDescent="0.35">
      <c r="A17" s="855" t="s">
        <v>116</v>
      </c>
      <c r="C17" s="193" t="s">
        <v>287</v>
      </c>
      <c r="D17" s="523">
        <f>SUM(D11:D16)</f>
        <v>-3665.7823913879151</v>
      </c>
      <c r="E17" s="621">
        <f t="shared" ref="E17:J17" si="1">SUM(E11:E16)</f>
        <v>-1000</v>
      </c>
      <c r="F17" s="521">
        <f t="shared" si="1"/>
        <v>-1200</v>
      </c>
      <c r="G17" s="521">
        <f t="shared" si="1"/>
        <v>0</v>
      </c>
      <c r="H17" s="521">
        <f t="shared" si="1"/>
        <v>-490.19607843136527</v>
      </c>
      <c r="I17" s="522">
        <f t="shared" si="1"/>
        <v>-975.58631295655005</v>
      </c>
      <c r="J17" s="523">
        <f t="shared" si="1"/>
        <v>0</v>
      </c>
    </row>
    <row r="18" spans="1:10" ht="4.1500000000000004" customHeight="1" x14ac:dyDescent="0.35">
      <c r="A18" s="857"/>
      <c r="C18" s="189"/>
      <c r="D18" s="201"/>
      <c r="E18" s="202"/>
      <c r="F18" s="202"/>
      <c r="G18" s="202"/>
      <c r="H18" s="202"/>
      <c r="I18" s="202"/>
      <c r="J18" s="202"/>
    </row>
    <row r="19" spans="1:10" ht="12.5" customHeight="1" x14ac:dyDescent="0.35">
      <c r="A19" s="855">
        <v>2017</v>
      </c>
      <c r="C19" s="606" t="s">
        <v>267</v>
      </c>
      <c r="D19" s="655"/>
      <c r="E19" s="657"/>
      <c r="F19" s="629"/>
      <c r="G19" s="629"/>
      <c r="H19" s="629"/>
      <c r="I19" s="658"/>
      <c r="J19" s="185"/>
    </row>
    <row r="20" spans="1:10" ht="12" customHeight="1" x14ac:dyDescent="0.35">
      <c r="A20" s="855">
        <v>2018</v>
      </c>
      <c r="C20" s="607" t="s">
        <v>251</v>
      </c>
      <c r="D20" s="656"/>
      <c r="E20" s="624"/>
      <c r="F20" s="625"/>
      <c r="G20" s="625"/>
      <c r="H20" s="625"/>
      <c r="I20" s="659"/>
      <c r="J20" s="188"/>
    </row>
    <row r="21" spans="1:10" ht="12" customHeight="1" x14ac:dyDescent="0.35">
      <c r="A21" s="855">
        <v>2019</v>
      </c>
      <c r="C21" s="608" t="s">
        <v>252</v>
      </c>
      <c r="D21" s="656"/>
      <c r="E21" s="418"/>
      <c r="F21" s="625"/>
      <c r="G21" s="625"/>
      <c r="H21" s="625"/>
      <c r="I21" s="659"/>
      <c r="J21" s="188"/>
    </row>
    <row r="22" spans="1:10" ht="12" customHeight="1" x14ac:dyDescent="0.35">
      <c r="A22" s="856" t="s">
        <v>306</v>
      </c>
      <c r="C22" s="609" t="s">
        <v>289</v>
      </c>
      <c r="D22" s="636"/>
      <c r="E22" s="878"/>
      <c r="F22" s="876"/>
      <c r="G22" s="876"/>
      <c r="H22" s="876"/>
      <c r="I22" s="877"/>
      <c r="J22" s="636"/>
    </row>
    <row r="23" spans="1:10" ht="12" customHeight="1" x14ac:dyDescent="0.35">
      <c r="A23" s="855">
        <v>2020</v>
      </c>
      <c r="C23" s="186" t="s">
        <v>174</v>
      </c>
      <c r="D23" s="185"/>
      <c r="E23" s="637"/>
      <c r="F23" s="357"/>
      <c r="G23" s="357"/>
      <c r="H23" s="357"/>
      <c r="I23" s="207"/>
      <c r="J23" s="185"/>
    </row>
    <row r="24" spans="1:10" ht="12" customHeight="1" x14ac:dyDescent="0.35">
      <c r="A24" s="855">
        <v>2021</v>
      </c>
      <c r="C24" s="186" t="s">
        <v>175</v>
      </c>
      <c r="D24" s="188"/>
      <c r="E24" s="418"/>
      <c r="F24" s="360"/>
      <c r="G24" s="360"/>
      <c r="H24" s="360"/>
      <c r="I24" s="362"/>
      <c r="J24" s="188"/>
    </row>
    <row r="25" spans="1:10" ht="12" customHeight="1" x14ac:dyDescent="0.35">
      <c r="A25" s="855">
        <v>2022</v>
      </c>
      <c r="C25" s="186" t="s">
        <v>178</v>
      </c>
      <c r="D25" s="188"/>
      <c r="E25" s="418"/>
      <c r="F25" s="360"/>
      <c r="G25" s="360"/>
      <c r="H25" s="360"/>
      <c r="I25" s="208"/>
      <c r="J25" s="188"/>
    </row>
    <row r="26" spans="1:10" ht="12" customHeight="1" x14ac:dyDescent="0.35">
      <c r="A26" s="855">
        <v>2023</v>
      </c>
      <c r="C26" s="186" t="s">
        <v>176</v>
      </c>
      <c r="D26" s="188"/>
      <c r="E26" s="418"/>
      <c r="F26" s="360"/>
      <c r="G26" s="360"/>
      <c r="H26" s="360"/>
      <c r="I26" s="208"/>
      <c r="J26" s="188"/>
    </row>
    <row r="27" spans="1:10" ht="12" customHeight="1" x14ac:dyDescent="0.35">
      <c r="A27" s="855">
        <v>2024</v>
      </c>
      <c r="C27" s="191" t="s">
        <v>177</v>
      </c>
      <c r="D27" s="188"/>
      <c r="E27" s="209"/>
      <c r="F27" s="210"/>
      <c r="G27" s="210"/>
      <c r="H27" s="210"/>
      <c r="I27" s="616"/>
      <c r="J27" s="617"/>
    </row>
    <row r="28" spans="1:10" ht="12" customHeight="1" x14ac:dyDescent="0.35">
      <c r="A28" s="855" t="s">
        <v>116</v>
      </c>
      <c r="C28" s="216" t="s">
        <v>290</v>
      </c>
      <c r="D28" s="622"/>
      <c r="E28" s="648"/>
      <c r="F28" s="649"/>
      <c r="G28" s="649"/>
      <c r="H28" s="649"/>
      <c r="I28" s="651"/>
      <c r="J28" s="622"/>
    </row>
    <row r="29" spans="1:10" ht="4.1500000000000004" customHeight="1" x14ac:dyDescent="0.35">
      <c r="A29" s="857"/>
      <c r="C29" s="189"/>
      <c r="D29" s="189"/>
      <c r="E29" s="190"/>
      <c r="F29" s="190"/>
      <c r="G29" s="190"/>
      <c r="H29" s="190"/>
      <c r="I29" s="190"/>
      <c r="J29" s="190"/>
    </row>
    <row r="30" spans="1:10" ht="12" customHeight="1" x14ac:dyDescent="0.35">
      <c r="A30" s="855">
        <v>2020</v>
      </c>
      <c r="C30" s="196" t="s">
        <v>179</v>
      </c>
      <c r="D30" s="203">
        <f>'T2 MET'!C22</f>
        <v>0</v>
      </c>
      <c r="E30" s="354"/>
      <c r="F30" s="355"/>
      <c r="G30" s="612">
        <f>D30</f>
        <v>0</v>
      </c>
      <c r="H30" s="357"/>
      <c r="I30" s="207"/>
      <c r="J30" s="220">
        <f t="shared" ref="J30:J32" si="2">D30-SUM(E30:I30)</f>
        <v>0</v>
      </c>
    </row>
    <row r="31" spans="1:10" ht="12" customHeight="1" x14ac:dyDescent="0.35">
      <c r="A31" s="855">
        <v>2021</v>
      </c>
      <c r="C31" s="197" t="s">
        <v>180</v>
      </c>
      <c r="D31" s="199">
        <f>'T2 MET'!D22</f>
        <v>0</v>
      </c>
      <c r="E31" s="358"/>
      <c r="F31" s="359"/>
      <c r="G31" s="360"/>
      <c r="H31" s="614">
        <f>D31</f>
        <v>0</v>
      </c>
      <c r="I31" s="362"/>
      <c r="J31" s="219">
        <f t="shared" si="2"/>
        <v>0</v>
      </c>
    </row>
    <row r="32" spans="1:10" ht="12" customHeight="1" x14ac:dyDescent="0.35">
      <c r="A32" s="855">
        <v>2022</v>
      </c>
      <c r="C32" s="197" t="s">
        <v>181</v>
      </c>
      <c r="D32" s="199">
        <f>'T2 MET'!E22</f>
        <v>0</v>
      </c>
      <c r="E32" s="358"/>
      <c r="F32" s="359"/>
      <c r="G32" s="360"/>
      <c r="H32" s="360"/>
      <c r="I32" s="711">
        <f>D32</f>
        <v>0</v>
      </c>
      <c r="J32" s="219">
        <f t="shared" si="2"/>
        <v>0</v>
      </c>
    </row>
    <row r="33" spans="1:12" ht="12" customHeight="1" x14ac:dyDescent="0.35">
      <c r="A33" s="855">
        <v>2023</v>
      </c>
      <c r="C33" s="197" t="s">
        <v>182</v>
      </c>
      <c r="D33" s="199">
        <f>'T2 MET'!F22</f>
        <v>0</v>
      </c>
      <c r="E33" s="358"/>
      <c r="F33" s="359"/>
      <c r="G33" s="360"/>
      <c r="H33" s="360"/>
      <c r="I33" s="208"/>
      <c r="J33" s="219">
        <f>D33</f>
        <v>0</v>
      </c>
    </row>
    <row r="34" spans="1:12" ht="12" customHeight="1" x14ac:dyDescent="0.35">
      <c r="A34" s="855">
        <v>2024</v>
      </c>
      <c r="C34" s="204" t="s">
        <v>183</v>
      </c>
      <c r="D34" s="205">
        <f>'T2 MET'!G22</f>
        <v>0</v>
      </c>
      <c r="E34" s="363"/>
      <c r="F34" s="364"/>
      <c r="G34" s="364"/>
      <c r="H34" s="364"/>
      <c r="I34" s="206"/>
      <c r="J34" s="192">
        <f>D34</f>
        <v>0</v>
      </c>
    </row>
    <row r="35" spans="1:12" ht="12" customHeight="1" x14ac:dyDescent="0.35">
      <c r="A35" s="855" t="s">
        <v>116</v>
      </c>
      <c r="C35" s="193" t="s">
        <v>166</v>
      </c>
      <c r="D35" s="523">
        <f>SUM(D30:D34)</f>
        <v>0</v>
      </c>
      <c r="E35" s="716"/>
      <c r="F35" s="649"/>
      <c r="G35" s="521">
        <f t="shared" ref="G35:J35" si="3">SUM(G30:G34)</f>
        <v>0</v>
      </c>
      <c r="H35" s="521">
        <f t="shared" si="3"/>
        <v>0</v>
      </c>
      <c r="I35" s="522">
        <f t="shared" si="3"/>
        <v>0</v>
      </c>
      <c r="J35" s="523">
        <f t="shared" si="3"/>
        <v>0</v>
      </c>
    </row>
    <row r="36" spans="1:12" ht="4.1500000000000004" customHeight="1" x14ac:dyDescent="0.35">
      <c r="A36" s="857"/>
      <c r="C36" s="189"/>
      <c r="D36" s="189"/>
      <c r="E36" s="190"/>
      <c r="F36" s="190"/>
      <c r="G36" s="190"/>
      <c r="H36" s="190"/>
      <c r="I36" s="190"/>
      <c r="J36" s="190"/>
    </row>
    <row r="37" spans="1:12" ht="12" customHeight="1" x14ac:dyDescent="0.35">
      <c r="A37" s="855">
        <v>2020</v>
      </c>
      <c r="C37" s="196" t="s">
        <v>184</v>
      </c>
      <c r="D37" s="652"/>
      <c r="E37" s="354"/>
      <c r="F37" s="355"/>
      <c r="G37" s="357"/>
      <c r="H37" s="357"/>
      <c r="I37" s="207"/>
      <c r="J37" s="185"/>
    </row>
    <row r="38" spans="1:12" ht="12" customHeight="1" x14ac:dyDescent="0.35">
      <c r="A38" s="855">
        <v>2021</v>
      </c>
      <c r="C38" s="197" t="s">
        <v>185</v>
      </c>
      <c r="D38" s="653"/>
      <c r="E38" s="358"/>
      <c r="F38" s="359"/>
      <c r="G38" s="360"/>
      <c r="H38" s="360"/>
      <c r="I38" s="362"/>
      <c r="J38" s="188"/>
    </row>
    <row r="39" spans="1:12" ht="12" customHeight="1" x14ac:dyDescent="0.35">
      <c r="A39" s="855">
        <v>2022</v>
      </c>
      <c r="C39" s="197" t="s">
        <v>186</v>
      </c>
      <c r="D39" s="653"/>
      <c r="E39" s="358"/>
      <c r="F39" s="359"/>
      <c r="G39" s="360"/>
      <c r="H39" s="360"/>
      <c r="I39" s="208"/>
      <c r="J39" s="188"/>
    </row>
    <row r="40" spans="1:12" ht="12" customHeight="1" x14ac:dyDescent="0.35">
      <c r="A40" s="855">
        <v>2023</v>
      </c>
      <c r="C40" s="197" t="s">
        <v>187</v>
      </c>
      <c r="D40" s="653"/>
      <c r="E40" s="358"/>
      <c r="F40" s="359"/>
      <c r="G40" s="360"/>
      <c r="H40" s="360"/>
      <c r="I40" s="208"/>
      <c r="J40" s="188"/>
      <c r="L40" s="236"/>
    </row>
    <row r="41" spans="1:12" ht="12" customHeight="1" x14ac:dyDescent="0.35">
      <c r="A41" s="855">
        <v>2024</v>
      </c>
      <c r="C41" s="204" t="s">
        <v>188</v>
      </c>
      <c r="D41" s="654"/>
      <c r="E41" s="363"/>
      <c r="F41" s="364"/>
      <c r="G41" s="210"/>
      <c r="H41" s="210"/>
      <c r="I41" s="616"/>
      <c r="J41" s="617"/>
    </row>
    <row r="42" spans="1:12" ht="12" customHeight="1" x14ac:dyDescent="0.35">
      <c r="A42" s="855" t="s">
        <v>116</v>
      </c>
      <c r="C42" s="216" t="s">
        <v>115</v>
      </c>
      <c r="D42" s="622"/>
      <c r="E42" s="648"/>
      <c r="F42" s="649"/>
      <c r="G42" s="649"/>
      <c r="H42" s="649"/>
      <c r="I42" s="651"/>
      <c r="J42" s="622"/>
    </row>
    <row r="43" spans="1:12" ht="4.9000000000000004" customHeight="1" x14ac:dyDescent="0.35">
      <c r="A43" s="857"/>
      <c r="C43" s="189"/>
      <c r="D43" s="189"/>
      <c r="E43" s="190"/>
      <c r="F43" s="190"/>
      <c r="G43" s="190"/>
      <c r="H43" s="190"/>
      <c r="I43" s="190"/>
      <c r="J43" s="190"/>
    </row>
    <row r="44" spans="1:12" ht="12" customHeight="1" x14ac:dyDescent="0.35">
      <c r="A44" s="855">
        <v>2020</v>
      </c>
      <c r="C44" s="196" t="s">
        <v>189</v>
      </c>
      <c r="D44" s="652"/>
      <c r="E44" s="354"/>
      <c r="F44" s="355"/>
      <c r="G44" s="357"/>
      <c r="H44" s="357"/>
      <c r="I44" s="207"/>
      <c r="J44" s="185"/>
    </row>
    <row r="45" spans="1:12" ht="12" customHeight="1" x14ac:dyDescent="0.35">
      <c r="A45" s="855">
        <v>2021</v>
      </c>
      <c r="C45" s="197" t="s">
        <v>190</v>
      </c>
      <c r="D45" s="653"/>
      <c r="E45" s="358"/>
      <c r="F45" s="359"/>
      <c r="G45" s="360"/>
      <c r="H45" s="360"/>
      <c r="I45" s="362"/>
      <c r="J45" s="188"/>
      <c r="L45" s="391"/>
    </row>
    <row r="46" spans="1:12" ht="12" customHeight="1" x14ac:dyDescent="0.35">
      <c r="A46" s="855">
        <v>2022</v>
      </c>
      <c r="C46" s="197" t="s">
        <v>191</v>
      </c>
      <c r="D46" s="653"/>
      <c r="E46" s="358"/>
      <c r="F46" s="359"/>
      <c r="G46" s="360"/>
      <c r="H46" s="360"/>
      <c r="I46" s="208"/>
      <c r="J46" s="188"/>
    </row>
    <row r="47" spans="1:12" ht="12" customHeight="1" x14ac:dyDescent="0.35">
      <c r="A47" s="855">
        <v>2023</v>
      </c>
      <c r="C47" s="197" t="s">
        <v>192</v>
      </c>
      <c r="D47" s="653"/>
      <c r="E47" s="358"/>
      <c r="F47" s="359"/>
      <c r="G47" s="360"/>
      <c r="H47" s="360"/>
      <c r="I47" s="208"/>
      <c r="J47" s="188"/>
    </row>
    <row r="48" spans="1:12" ht="12" customHeight="1" x14ac:dyDescent="0.35">
      <c r="A48" s="855">
        <v>2024</v>
      </c>
      <c r="C48" s="204" t="s">
        <v>193</v>
      </c>
      <c r="D48" s="654"/>
      <c r="E48" s="363"/>
      <c r="F48" s="364"/>
      <c r="G48" s="210"/>
      <c r="H48" s="210"/>
      <c r="I48" s="616"/>
      <c r="J48" s="617"/>
    </row>
    <row r="49" spans="1:10" ht="12" customHeight="1" x14ac:dyDescent="0.35">
      <c r="A49" s="855" t="s">
        <v>116</v>
      </c>
      <c r="C49" s="216" t="s">
        <v>95</v>
      </c>
      <c r="D49" s="622"/>
      <c r="E49" s="648"/>
      <c r="F49" s="649"/>
      <c r="G49" s="649"/>
      <c r="H49" s="649"/>
      <c r="I49" s="651"/>
      <c r="J49" s="622"/>
    </row>
    <row r="50" spans="1:10" ht="4.9000000000000004" customHeight="1" x14ac:dyDescent="0.35">
      <c r="A50" s="857"/>
      <c r="C50" s="189"/>
      <c r="D50" s="189"/>
      <c r="E50" s="190"/>
      <c r="F50" s="190"/>
      <c r="G50" s="190"/>
      <c r="H50" s="190"/>
      <c r="I50" s="190"/>
      <c r="J50" s="190"/>
    </row>
    <row r="51" spans="1:10" ht="12" customHeight="1" x14ac:dyDescent="0.35">
      <c r="A51" s="855">
        <v>2020</v>
      </c>
      <c r="C51" s="196" t="s">
        <v>194</v>
      </c>
      <c r="D51" s="203">
        <f>'T2 MET'!C25</f>
        <v>0</v>
      </c>
      <c r="E51" s="354"/>
      <c r="F51" s="355"/>
      <c r="G51" s="612">
        <f>D51</f>
        <v>0</v>
      </c>
      <c r="H51" s="357"/>
      <c r="I51" s="207"/>
      <c r="J51" s="220">
        <f t="shared" ref="J51:J53" si="4">D51-SUM(E51:I51)</f>
        <v>0</v>
      </c>
    </row>
    <row r="52" spans="1:10" ht="12" customHeight="1" x14ac:dyDescent="0.35">
      <c r="A52" s="855">
        <v>2021</v>
      </c>
      <c r="C52" s="197" t="s">
        <v>195</v>
      </c>
      <c r="D52" s="199">
        <f>'T2 MET'!D25</f>
        <v>0</v>
      </c>
      <c r="E52" s="358"/>
      <c r="F52" s="359"/>
      <c r="G52" s="360"/>
      <c r="H52" s="614">
        <f>D52</f>
        <v>0</v>
      </c>
      <c r="I52" s="362"/>
      <c r="J52" s="219">
        <f t="shared" si="4"/>
        <v>0</v>
      </c>
    </row>
    <row r="53" spans="1:10" ht="12" customHeight="1" x14ac:dyDescent="0.35">
      <c r="A53" s="855">
        <v>2022</v>
      </c>
      <c r="C53" s="197" t="s">
        <v>196</v>
      </c>
      <c r="D53" s="199">
        <f>'T2 MET'!E25</f>
        <v>0</v>
      </c>
      <c r="E53" s="358"/>
      <c r="F53" s="359"/>
      <c r="G53" s="360"/>
      <c r="H53" s="360"/>
      <c r="I53" s="711">
        <f>D53</f>
        <v>0</v>
      </c>
      <c r="J53" s="219">
        <f t="shared" si="4"/>
        <v>0</v>
      </c>
    </row>
    <row r="54" spans="1:10" ht="12" customHeight="1" x14ac:dyDescent="0.35">
      <c r="A54" s="855">
        <v>2023</v>
      </c>
      <c r="C54" s="197" t="s">
        <v>197</v>
      </c>
      <c r="D54" s="199">
        <f>'T2 MET'!F25</f>
        <v>0</v>
      </c>
      <c r="E54" s="358"/>
      <c r="F54" s="359"/>
      <c r="G54" s="360"/>
      <c r="H54" s="360"/>
      <c r="I54" s="208"/>
      <c r="J54" s="219">
        <f>D54</f>
        <v>0</v>
      </c>
    </row>
    <row r="55" spans="1:10" ht="12" customHeight="1" x14ac:dyDescent="0.35">
      <c r="A55" s="855">
        <v>2024</v>
      </c>
      <c r="C55" s="204" t="s">
        <v>198</v>
      </c>
      <c r="D55" s="205">
        <f>'T2 MET'!G25</f>
        <v>0</v>
      </c>
      <c r="E55" s="363"/>
      <c r="F55" s="364"/>
      <c r="G55" s="364"/>
      <c r="H55" s="364"/>
      <c r="I55" s="206"/>
      <c r="J55" s="200">
        <f>D55</f>
        <v>0</v>
      </c>
    </row>
    <row r="56" spans="1:10" ht="12" customHeight="1" x14ac:dyDescent="0.35">
      <c r="A56" s="855" t="s">
        <v>116</v>
      </c>
      <c r="C56" s="193" t="s">
        <v>96</v>
      </c>
      <c r="D56" s="523">
        <f t="shared" ref="D56:J56" si="5">SUM(D51:D55)</f>
        <v>0</v>
      </c>
      <c r="E56" s="716"/>
      <c r="F56" s="649"/>
      <c r="G56" s="521">
        <f t="shared" si="5"/>
        <v>0</v>
      </c>
      <c r="H56" s="521">
        <f t="shared" si="5"/>
        <v>0</v>
      </c>
      <c r="I56" s="522">
        <f t="shared" si="5"/>
        <v>0</v>
      </c>
      <c r="J56" s="523">
        <f t="shared" si="5"/>
        <v>0</v>
      </c>
    </row>
    <row r="57" spans="1:10" ht="3.65" customHeight="1" x14ac:dyDescent="0.35">
      <c r="A57" s="857"/>
      <c r="C57" s="189"/>
      <c r="D57" s="189"/>
      <c r="E57" s="190"/>
      <c r="F57" s="190"/>
      <c r="G57" s="190"/>
      <c r="H57" s="190"/>
      <c r="I57" s="190"/>
      <c r="J57" s="190"/>
    </row>
    <row r="58" spans="1:10" ht="12" customHeight="1" x14ac:dyDescent="0.35">
      <c r="A58" s="855">
        <v>2020</v>
      </c>
      <c r="C58" s="196" t="s">
        <v>199</v>
      </c>
      <c r="D58" s="203">
        <f>'T2 MET'!C26</f>
        <v>0</v>
      </c>
      <c r="E58" s="354"/>
      <c r="F58" s="355"/>
      <c r="G58" s="612">
        <f>D58</f>
        <v>0</v>
      </c>
      <c r="H58" s="357"/>
      <c r="I58" s="207"/>
      <c r="J58" s="220">
        <f t="shared" ref="J58:J60" si="6">D58-SUM(E58:I58)</f>
        <v>0</v>
      </c>
    </row>
    <row r="59" spans="1:10" ht="12" customHeight="1" x14ac:dyDescent="0.35">
      <c r="A59" s="855">
        <v>2021</v>
      </c>
      <c r="C59" s="197" t="s">
        <v>200</v>
      </c>
      <c r="D59" s="199">
        <f>'T2 MET'!D26</f>
        <v>0</v>
      </c>
      <c r="E59" s="358"/>
      <c r="F59" s="359"/>
      <c r="G59" s="360"/>
      <c r="H59" s="614">
        <f>D59</f>
        <v>0</v>
      </c>
      <c r="I59" s="362"/>
      <c r="J59" s="219">
        <f t="shared" si="6"/>
        <v>0</v>
      </c>
    </row>
    <row r="60" spans="1:10" ht="12" customHeight="1" x14ac:dyDescent="0.35">
      <c r="A60" s="855">
        <v>2022</v>
      </c>
      <c r="C60" s="197" t="s">
        <v>201</v>
      </c>
      <c r="D60" s="199">
        <f>'T2 MET'!E26</f>
        <v>0</v>
      </c>
      <c r="E60" s="358"/>
      <c r="F60" s="359"/>
      <c r="G60" s="360"/>
      <c r="H60" s="360"/>
      <c r="I60" s="711">
        <f>D60</f>
        <v>0</v>
      </c>
      <c r="J60" s="219">
        <f t="shared" si="6"/>
        <v>0</v>
      </c>
    </row>
    <row r="61" spans="1:10" ht="12" customHeight="1" x14ac:dyDescent="0.35">
      <c r="A61" s="855">
        <v>2023</v>
      </c>
      <c r="C61" s="197" t="s">
        <v>202</v>
      </c>
      <c r="D61" s="199">
        <f>'T2 MET'!F26</f>
        <v>0</v>
      </c>
      <c r="E61" s="358"/>
      <c r="F61" s="359"/>
      <c r="G61" s="360"/>
      <c r="H61" s="360"/>
      <c r="I61" s="208"/>
      <c r="J61" s="219">
        <f>D61</f>
        <v>0</v>
      </c>
    </row>
    <row r="62" spans="1:10" ht="12" customHeight="1" x14ac:dyDescent="0.35">
      <c r="A62" s="855">
        <v>2024</v>
      </c>
      <c r="C62" s="204" t="s">
        <v>203</v>
      </c>
      <c r="D62" s="205">
        <f>'T2 MET'!G26</f>
        <v>0</v>
      </c>
      <c r="E62" s="363"/>
      <c r="F62" s="364"/>
      <c r="G62" s="364"/>
      <c r="H62" s="364"/>
      <c r="I62" s="206"/>
      <c r="J62" s="200">
        <f>D62</f>
        <v>0</v>
      </c>
    </row>
    <row r="63" spans="1:10" ht="12" customHeight="1" x14ac:dyDescent="0.35">
      <c r="A63" s="855" t="s">
        <v>116</v>
      </c>
      <c r="C63" s="193" t="s">
        <v>97</v>
      </c>
      <c r="D63" s="523">
        <f t="shared" ref="D63:J63" si="7">SUM(D58:D62)</f>
        <v>0</v>
      </c>
      <c r="E63" s="716"/>
      <c r="F63" s="649"/>
      <c r="G63" s="521">
        <f t="shared" si="7"/>
        <v>0</v>
      </c>
      <c r="H63" s="521">
        <f t="shared" si="7"/>
        <v>0</v>
      </c>
      <c r="I63" s="522">
        <f t="shared" si="7"/>
        <v>0</v>
      </c>
      <c r="J63" s="523">
        <f t="shared" si="7"/>
        <v>0</v>
      </c>
    </row>
    <row r="64" spans="1:10" ht="3.65" customHeight="1" x14ac:dyDescent="0.35">
      <c r="A64" s="857"/>
      <c r="C64" s="189"/>
      <c r="D64" s="189"/>
      <c r="E64" s="190"/>
      <c r="F64" s="190"/>
      <c r="G64" s="190"/>
      <c r="H64" s="190"/>
      <c r="I64" s="190"/>
      <c r="J64" s="190"/>
    </row>
    <row r="65" spans="1:10" ht="12" customHeight="1" x14ac:dyDescent="0.35">
      <c r="A65" s="855">
        <v>2020</v>
      </c>
      <c r="C65" s="196" t="s">
        <v>204</v>
      </c>
      <c r="D65" s="203">
        <f>'T2 MET'!C27</f>
        <v>0</v>
      </c>
      <c r="E65" s="354"/>
      <c r="F65" s="355"/>
      <c r="G65" s="612">
        <f>+D65</f>
        <v>0</v>
      </c>
      <c r="H65" s="357"/>
      <c r="I65" s="207"/>
      <c r="J65" s="220">
        <f t="shared" ref="J65:J67" si="8">D65-SUM(E65:I65)</f>
        <v>0</v>
      </c>
    </row>
    <row r="66" spans="1:10" ht="12" customHeight="1" x14ac:dyDescent="0.35">
      <c r="A66" s="855">
        <v>2021</v>
      </c>
      <c r="C66" s="197" t="s">
        <v>205</v>
      </c>
      <c r="D66" s="199">
        <f>'T2 MET'!D27</f>
        <v>0</v>
      </c>
      <c r="E66" s="358"/>
      <c r="F66" s="359"/>
      <c r="G66" s="360"/>
      <c r="H66" s="614">
        <f>+D66</f>
        <v>0</v>
      </c>
      <c r="I66" s="362"/>
      <c r="J66" s="219">
        <f t="shared" si="8"/>
        <v>0</v>
      </c>
    </row>
    <row r="67" spans="1:10" ht="12" customHeight="1" x14ac:dyDescent="0.35">
      <c r="A67" s="855">
        <v>2022</v>
      </c>
      <c r="C67" s="197" t="s">
        <v>206</v>
      </c>
      <c r="D67" s="199">
        <f>'T2 MET'!E27</f>
        <v>0</v>
      </c>
      <c r="E67" s="358"/>
      <c r="F67" s="359"/>
      <c r="G67" s="360"/>
      <c r="H67" s="360"/>
      <c r="I67" s="711">
        <f>+D67</f>
        <v>0</v>
      </c>
      <c r="J67" s="219">
        <f t="shared" si="8"/>
        <v>0</v>
      </c>
    </row>
    <row r="68" spans="1:10" ht="12" customHeight="1" x14ac:dyDescent="0.35">
      <c r="A68" s="855">
        <v>2023</v>
      </c>
      <c r="C68" s="197" t="s">
        <v>207</v>
      </c>
      <c r="D68" s="199">
        <f>'T2 MET'!F27</f>
        <v>0</v>
      </c>
      <c r="E68" s="358"/>
      <c r="F68" s="359"/>
      <c r="G68" s="360"/>
      <c r="H68" s="360"/>
      <c r="I68" s="208"/>
      <c r="J68" s="219">
        <f>D68</f>
        <v>0</v>
      </c>
    </row>
    <row r="69" spans="1:10" ht="12" customHeight="1" x14ac:dyDescent="0.35">
      <c r="A69" s="855">
        <v>2024</v>
      </c>
      <c r="C69" s="204" t="s">
        <v>208</v>
      </c>
      <c r="D69" s="205">
        <f>'T2 MET'!G27</f>
        <v>0</v>
      </c>
      <c r="E69" s="363"/>
      <c r="F69" s="364"/>
      <c r="G69" s="364"/>
      <c r="H69" s="364"/>
      <c r="I69" s="206"/>
      <c r="J69" s="200">
        <f>D69</f>
        <v>0</v>
      </c>
    </row>
    <row r="70" spans="1:10" ht="12" customHeight="1" x14ac:dyDescent="0.35">
      <c r="A70" s="855" t="s">
        <v>116</v>
      </c>
      <c r="C70" s="193" t="s">
        <v>98</v>
      </c>
      <c r="D70" s="523">
        <f t="shared" ref="D70:J70" si="9">SUM(D65:D69)</f>
        <v>0</v>
      </c>
      <c r="E70" s="716"/>
      <c r="F70" s="649"/>
      <c r="G70" s="521">
        <f t="shared" si="9"/>
        <v>0</v>
      </c>
      <c r="H70" s="521">
        <f t="shared" si="9"/>
        <v>0</v>
      </c>
      <c r="I70" s="522">
        <f t="shared" si="9"/>
        <v>0</v>
      </c>
      <c r="J70" s="523">
        <f t="shared" si="9"/>
        <v>0</v>
      </c>
    </row>
    <row r="71" spans="1:10" ht="3.65" customHeight="1" x14ac:dyDescent="0.35">
      <c r="A71" s="857"/>
      <c r="C71" s="189"/>
      <c r="D71" s="189"/>
      <c r="E71" s="190"/>
      <c r="F71" s="190"/>
      <c r="G71" s="190"/>
      <c r="H71" s="190"/>
      <c r="I71" s="190"/>
      <c r="J71" s="190"/>
    </row>
    <row r="72" spans="1:10" ht="12" customHeight="1" x14ac:dyDescent="0.35">
      <c r="A72" s="855">
        <v>2017</v>
      </c>
      <c r="C72" s="606" t="s">
        <v>268</v>
      </c>
      <c r="D72" s="618">
        <v>100</v>
      </c>
      <c r="E72" s="611">
        <v>0</v>
      </c>
      <c r="F72" s="612">
        <v>0</v>
      </c>
      <c r="G72" s="612">
        <f>+D72</f>
        <v>100</v>
      </c>
      <c r="H72" s="612">
        <v>0</v>
      </c>
      <c r="I72" s="613">
        <v>0</v>
      </c>
      <c r="J72" s="220">
        <f t="shared" ref="J72:J74" si="10">D72-SUM(E72:I72)</f>
        <v>0</v>
      </c>
    </row>
    <row r="73" spans="1:10" ht="12" customHeight="1" x14ac:dyDescent="0.35">
      <c r="A73" s="855">
        <v>2018</v>
      </c>
      <c r="C73" s="607" t="s">
        <v>270</v>
      </c>
      <c r="D73" s="619">
        <v>-100</v>
      </c>
      <c r="E73" s="610">
        <f>+D73</f>
        <v>-100</v>
      </c>
      <c r="F73" s="614">
        <v>0</v>
      </c>
      <c r="G73" s="614">
        <v>0</v>
      </c>
      <c r="H73" s="614">
        <v>0</v>
      </c>
      <c r="I73" s="615">
        <v>0</v>
      </c>
      <c r="J73" s="219">
        <f t="shared" si="10"/>
        <v>0</v>
      </c>
    </row>
    <row r="74" spans="1:10" ht="12" customHeight="1" x14ac:dyDescent="0.35">
      <c r="A74" s="855">
        <v>2019</v>
      </c>
      <c r="C74" s="607" t="s">
        <v>269</v>
      </c>
      <c r="D74" s="619">
        <v>200</v>
      </c>
      <c r="E74" s="620"/>
      <c r="F74" s="614">
        <f>+D74</f>
        <v>200</v>
      </c>
      <c r="G74" s="614">
        <v>0</v>
      </c>
      <c r="H74" s="614">
        <v>0</v>
      </c>
      <c r="I74" s="615">
        <v>0</v>
      </c>
      <c r="J74" s="219">
        <f t="shared" si="10"/>
        <v>0</v>
      </c>
    </row>
    <row r="75" spans="1:10" ht="12" customHeight="1" x14ac:dyDescent="0.35">
      <c r="A75" s="855" t="s">
        <v>116</v>
      </c>
      <c r="C75" s="193" t="s">
        <v>291</v>
      </c>
      <c r="D75" s="523">
        <f>SUM(D72:D74)</f>
        <v>200</v>
      </c>
      <c r="E75" s="621">
        <f t="shared" ref="E75:J75" si="11">SUM(E72:E74)</f>
        <v>-100</v>
      </c>
      <c r="F75" s="521">
        <f t="shared" si="11"/>
        <v>200</v>
      </c>
      <c r="G75" s="521">
        <f t="shared" si="11"/>
        <v>100</v>
      </c>
      <c r="H75" s="521">
        <f t="shared" si="11"/>
        <v>0</v>
      </c>
      <c r="I75" s="522">
        <f t="shared" si="11"/>
        <v>0</v>
      </c>
      <c r="J75" s="523">
        <f t="shared" si="11"/>
        <v>0</v>
      </c>
    </row>
    <row r="76" spans="1:10" ht="3.65" customHeight="1" x14ac:dyDescent="0.35">
      <c r="A76" s="857"/>
      <c r="C76" s="189"/>
      <c r="D76" s="189"/>
      <c r="E76" s="190"/>
      <c r="F76" s="190"/>
      <c r="G76" s="190"/>
      <c r="H76" s="190"/>
      <c r="I76" s="190"/>
      <c r="J76" s="190"/>
    </row>
    <row r="77" spans="1:10" ht="12" customHeight="1" x14ac:dyDescent="0.35">
      <c r="A77" s="855">
        <v>2017</v>
      </c>
      <c r="C77" s="606" t="s">
        <v>253</v>
      </c>
      <c r="D77" s="712"/>
      <c r="E77" s="657"/>
      <c r="F77" s="629"/>
      <c r="G77" s="629"/>
      <c r="H77" s="629"/>
      <c r="I77" s="658"/>
      <c r="J77" s="185"/>
    </row>
    <row r="78" spans="1:10" ht="12" customHeight="1" x14ac:dyDescent="0.35">
      <c r="A78" s="855">
        <v>2018</v>
      </c>
      <c r="C78" s="607" t="s">
        <v>254</v>
      </c>
      <c r="D78" s="713"/>
      <c r="E78" s="418"/>
      <c r="F78" s="360"/>
      <c r="G78" s="360"/>
      <c r="H78" s="360"/>
      <c r="I78" s="208"/>
      <c r="J78" s="188"/>
    </row>
    <row r="79" spans="1:10" ht="12" customHeight="1" x14ac:dyDescent="0.35">
      <c r="A79" s="855">
        <v>2019</v>
      </c>
      <c r="C79" s="607" t="s">
        <v>255</v>
      </c>
      <c r="D79" s="713"/>
      <c r="E79" s="418"/>
      <c r="F79" s="360"/>
      <c r="G79" s="360"/>
      <c r="H79" s="360"/>
      <c r="I79" s="362"/>
      <c r="J79" s="188"/>
    </row>
    <row r="80" spans="1:10" ht="12" customHeight="1" x14ac:dyDescent="0.35">
      <c r="A80" s="856" t="s">
        <v>306</v>
      </c>
      <c r="C80" s="609" t="s">
        <v>292</v>
      </c>
      <c r="D80" s="636"/>
      <c r="E80" s="878"/>
      <c r="F80" s="876"/>
      <c r="G80" s="876"/>
      <c r="H80" s="876"/>
      <c r="I80" s="877"/>
      <c r="J80" s="636"/>
    </row>
    <row r="81" spans="1:10" ht="12" customHeight="1" x14ac:dyDescent="0.35">
      <c r="A81" s="855">
        <v>2020</v>
      </c>
      <c r="C81" s="184" t="s">
        <v>209</v>
      </c>
      <c r="D81" s="661"/>
      <c r="E81" s="637"/>
      <c r="F81" s="357"/>
      <c r="G81" s="357"/>
      <c r="H81" s="357"/>
      <c r="I81" s="207"/>
      <c r="J81" s="185"/>
    </row>
    <row r="82" spans="1:10" ht="12" customHeight="1" x14ac:dyDescent="0.35">
      <c r="A82" s="855">
        <v>2021</v>
      </c>
      <c r="C82" s="186" t="s">
        <v>210</v>
      </c>
      <c r="D82" s="662"/>
      <c r="E82" s="418"/>
      <c r="F82" s="360"/>
      <c r="G82" s="360"/>
      <c r="H82" s="360"/>
      <c r="I82" s="362"/>
      <c r="J82" s="188"/>
    </row>
    <row r="83" spans="1:10" ht="12" customHeight="1" x14ac:dyDescent="0.35">
      <c r="A83" s="855">
        <v>2022</v>
      </c>
      <c r="C83" s="186" t="s">
        <v>211</v>
      </c>
      <c r="D83" s="662"/>
      <c r="E83" s="418"/>
      <c r="F83" s="360"/>
      <c r="G83" s="360"/>
      <c r="H83" s="360"/>
      <c r="I83" s="362"/>
      <c r="J83" s="188"/>
    </row>
    <row r="84" spans="1:10" ht="12" customHeight="1" x14ac:dyDescent="0.35">
      <c r="A84" s="855">
        <v>2023</v>
      </c>
      <c r="C84" s="186" t="s">
        <v>212</v>
      </c>
      <c r="D84" s="662"/>
      <c r="E84" s="418"/>
      <c r="F84" s="360"/>
      <c r="G84" s="360"/>
      <c r="H84" s="360"/>
      <c r="I84" s="208"/>
      <c r="J84" s="188"/>
    </row>
    <row r="85" spans="1:10" ht="12" customHeight="1" x14ac:dyDescent="0.35">
      <c r="A85" s="855">
        <v>2024</v>
      </c>
      <c r="C85" s="191" t="s">
        <v>213</v>
      </c>
      <c r="D85" s="663"/>
      <c r="E85" s="209"/>
      <c r="F85" s="210"/>
      <c r="G85" s="210"/>
      <c r="H85" s="210"/>
      <c r="I85" s="616"/>
      <c r="J85" s="617"/>
    </row>
    <row r="86" spans="1:10" ht="12" customHeight="1" x14ac:dyDescent="0.35">
      <c r="A86" s="855" t="s">
        <v>116</v>
      </c>
      <c r="C86" s="193" t="s">
        <v>293</v>
      </c>
      <c r="D86" s="622"/>
      <c r="E86" s="716"/>
      <c r="F86" s="649"/>
      <c r="G86" s="649"/>
      <c r="H86" s="649"/>
      <c r="I86" s="660"/>
      <c r="J86" s="622"/>
    </row>
    <row r="87" spans="1:10" ht="4.1500000000000004" customHeight="1" x14ac:dyDescent="0.35">
      <c r="A87" s="857"/>
      <c r="C87" s="189"/>
      <c r="D87" s="189"/>
      <c r="E87" s="189"/>
      <c r="F87" s="189"/>
      <c r="G87" s="189"/>
      <c r="H87" s="189"/>
      <c r="I87" s="195"/>
      <c r="J87" s="189"/>
    </row>
    <row r="88" spans="1:10" ht="12" customHeight="1" x14ac:dyDescent="0.35">
      <c r="A88" s="855">
        <v>2017</v>
      </c>
      <c r="C88" s="184" t="s">
        <v>274</v>
      </c>
      <c r="D88" s="558">
        <v>0</v>
      </c>
      <c r="E88" s="611">
        <v>0</v>
      </c>
      <c r="F88" s="612">
        <v>0</v>
      </c>
      <c r="G88" s="612">
        <v>0</v>
      </c>
      <c r="H88" s="612">
        <v>0</v>
      </c>
      <c r="I88" s="613">
        <v>0</v>
      </c>
      <c r="J88" s="185"/>
    </row>
    <row r="89" spans="1:10" ht="12" customHeight="1" x14ac:dyDescent="0.35">
      <c r="A89" s="855">
        <v>2018</v>
      </c>
      <c r="C89" s="186" t="s">
        <v>275</v>
      </c>
      <c r="D89" s="559">
        <v>0</v>
      </c>
      <c r="E89" s="610">
        <v>0</v>
      </c>
      <c r="F89" s="614">
        <v>0</v>
      </c>
      <c r="G89" s="614">
        <v>0</v>
      </c>
      <c r="H89" s="614">
        <v>0</v>
      </c>
      <c r="I89" s="615">
        <v>0</v>
      </c>
      <c r="J89" s="188"/>
    </row>
    <row r="90" spans="1:10" ht="12" customHeight="1" x14ac:dyDescent="0.35">
      <c r="A90" s="855">
        <v>2019</v>
      </c>
      <c r="C90" s="186" t="s">
        <v>276</v>
      </c>
      <c r="D90" s="559">
        <v>0</v>
      </c>
      <c r="E90" s="620"/>
      <c r="F90" s="614">
        <v>0</v>
      </c>
      <c r="G90" s="614">
        <v>0</v>
      </c>
      <c r="H90" s="614">
        <v>0</v>
      </c>
      <c r="I90" s="615">
        <v>0</v>
      </c>
      <c r="J90" s="188"/>
    </row>
    <row r="91" spans="1:10" ht="11.5" customHeight="1" x14ac:dyDescent="0.35">
      <c r="A91" s="856" t="s">
        <v>306</v>
      </c>
      <c r="C91" s="609" t="s">
        <v>295</v>
      </c>
      <c r="D91" s="634">
        <f>SUM(D88:D90)</f>
        <v>0</v>
      </c>
      <c r="E91" s="634">
        <f t="shared" ref="E91:I91" si="12">SUM(E88:E90)</f>
        <v>0</v>
      </c>
      <c r="F91" s="634">
        <f t="shared" si="12"/>
        <v>0</v>
      </c>
      <c r="G91" s="634">
        <f t="shared" si="12"/>
        <v>0</v>
      </c>
      <c r="H91" s="634">
        <f t="shared" si="12"/>
        <v>0</v>
      </c>
      <c r="I91" s="635">
        <f t="shared" si="12"/>
        <v>0</v>
      </c>
      <c r="J91" s="636"/>
    </row>
    <row r="92" spans="1:10" ht="12" customHeight="1" x14ac:dyDescent="0.35">
      <c r="A92" s="855">
        <v>2020</v>
      </c>
      <c r="C92" s="184" t="s">
        <v>214</v>
      </c>
      <c r="D92" s="221">
        <f>'T2 MET'!C59</f>
        <v>0</v>
      </c>
      <c r="E92" s="354"/>
      <c r="F92" s="355"/>
      <c r="G92" s="356">
        <f>+D92</f>
        <v>0</v>
      </c>
      <c r="H92" s="357"/>
      <c r="I92" s="207"/>
      <c r="J92" s="185"/>
    </row>
    <row r="93" spans="1:10" ht="12" customHeight="1" x14ac:dyDescent="0.35">
      <c r="A93" s="855">
        <v>2021</v>
      </c>
      <c r="C93" s="186" t="s">
        <v>215</v>
      </c>
      <c r="D93" s="222">
        <f>'T2 MET'!D59</f>
        <v>0</v>
      </c>
      <c r="E93" s="358"/>
      <c r="F93" s="359"/>
      <c r="G93" s="360"/>
      <c r="H93" s="361">
        <f>+D93</f>
        <v>0</v>
      </c>
      <c r="I93" s="362"/>
      <c r="J93" s="188"/>
    </row>
    <row r="94" spans="1:10" ht="12" customHeight="1" x14ac:dyDescent="0.35">
      <c r="A94" s="855">
        <v>2022</v>
      </c>
      <c r="C94" s="186" t="s">
        <v>216</v>
      </c>
      <c r="D94" s="222">
        <f>'T2 MET'!E59</f>
        <v>0</v>
      </c>
      <c r="E94" s="358"/>
      <c r="F94" s="359"/>
      <c r="G94" s="360"/>
      <c r="H94" s="360"/>
      <c r="I94" s="218">
        <f>+D94</f>
        <v>0</v>
      </c>
      <c r="J94" s="188"/>
    </row>
    <row r="95" spans="1:10" ht="12" customHeight="1" x14ac:dyDescent="0.35">
      <c r="A95" s="855">
        <v>2023</v>
      </c>
      <c r="C95" s="186" t="s">
        <v>217</v>
      </c>
      <c r="D95" s="222">
        <f>'T2 MET'!F59</f>
        <v>0</v>
      </c>
      <c r="E95" s="358"/>
      <c r="F95" s="359"/>
      <c r="G95" s="360"/>
      <c r="H95" s="360"/>
      <c r="I95" s="208"/>
      <c r="J95" s="219">
        <f>+D95</f>
        <v>0</v>
      </c>
    </row>
    <row r="96" spans="1:10" ht="12" customHeight="1" x14ac:dyDescent="0.35">
      <c r="A96" s="855">
        <v>2024</v>
      </c>
      <c r="C96" s="191" t="s">
        <v>218</v>
      </c>
      <c r="D96" s="223">
        <f>'T2 MET'!G59</f>
        <v>0</v>
      </c>
      <c r="E96" s="363"/>
      <c r="F96" s="364"/>
      <c r="G96" s="364"/>
      <c r="H96" s="364"/>
      <c r="I96" s="206"/>
      <c r="J96" s="200">
        <f>+D96</f>
        <v>0</v>
      </c>
    </row>
    <row r="97" spans="1:10" ht="12" customHeight="1" x14ac:dyDescent="0.35">
      <c r="A97" s="855" t="s">
        <v>116</v>
      </c>
      <c r="C97" s="193" t="s">
        <v>294</v>
      </c>
      <c r="D97" s="523">
        <f>SUM(D91:D96)</f>
        <v>0</v>
      </c>
      <c r="E97" s="621">
        <f t="shared" ref="E97:J97" si="13">SUM(E91:E96)</f>
        <v>0</v>
      </c>
      <c r="F97" s="521">
        <f t="shared" si="13"/>
        <v>0</v>
      </c>
      <c r="G97" s="521">
        <f t="shared" si="13"/>
        <v>0</v>
      </c>
      <c r="H97" s="521">
        <f t="shared" si="13"/>
        <v>0</v>
      </c>
      <c r="I97" s="522">
        <f t="shared" si="13"/>
        <v>0</v>
      </c>
      <c r="J97" s="523">
        <f t="shared" si="13"/>
        <v>0</v>
      </c>
    </row>
    <row r="98" spans="1:10" ht="4.9000000000000004" customHeight="1" x14ac:dyDescent="0.35">
      <c r="A98" s="857"/>
      <c r="C98" s="189"/>
      <c r="D98" s="189"/>
      <c r="E98" s="190"/>
      <c r="F98" s="190"/>
      <c r="G98" s="190"/>
      <c r="H98" s="190"/>
      <c r="I98" s="190"/>
      <c r="J98" s="190"/>
    </row>
    <row r="99" spans="1:10" ht="12" customHeight="1" x14ac:dyDescent="0.35">
      <c r="A99" s="855">
        <v>2017</v>
      </c>
      <c r="C99" s="184" t="s">
        <v>256</v>
      </c>
      <c r="D99" s="558">
        <v>0</v>
      </c>
      <c r="E99" s="611">
        <v>0</v>
      </c>
      <c r="F99" s="612">
        <v>0</v>
      </c>
      <c r="G99" s="612">
        <v>0</v>
      </c>
      <c r="H99" s="612">
        <v>0</v>
      </c>
      <c r="I99" s="613">
        <v>0</v>
      </c>
      <c r="J99" s="220">
        <f t="shared" ref="J99:J107" si="14">D99-SUM(E99:I99)</f>
        <v>0</v>
      </c>
    </row>
    <row r="100" spans="1:10" ht="12" customHeight="1" x14ac:dyDescent="0.35">
      <c r="A100" s="855">
        <v>2018</v>
      </c>
      <c r="C100" s="186" t="s">
        <v>257</v>
      </c>
      <c r="D100" s="559">
        <v>200</v>
      </c>
      <c r="E100" s="610">
        <f>+D100</f>
        <v>200</v>
      </c>
      <c r="F100" s="614">
        <v>0</v>
      </c>
      <c r="G100" s="614">
        <v>0</v>
      </c>
      <c r="H100" s="614">
        <v>0</v>
      </c>
      <c r="I100" s="615">
        <v>0</v>
      </c>
      <c r="J100" s="219">
        <f t="shared" si="14"/>
        <v>0</v>
      </c>
    </row>
    <row r="101" spans="1:10" ht="12" customHeight="1" x14ac:dyDescent="0.35">
      <c r="A101" s="855">
        <v>2019</v>
      </c>
      <c r="C101" s="186" t="s">
        <v>258</v>
      </c>
      <c r="D101" s="559">
        <v>-320</v>
      </c>
      <c r="E101" s="620"/>
      <c r="F101" s="614">
        <f>+D101</f>
        <v>-320</v>
      </c>
      <c r="G101" s="614">
        <v>0</v>
      </c>
      <c r="H101" s="614">
        <v>0</v>
      </c>
      <c r="I101" s="615">
        <v>0</v>
      </c>
      <c r="J101" s="219">
        <f t="shared" si="14"/>
        <v>0</v>
      </c>
    </row>
    <row r="102" spans="1:10" ht="12" customHeight="1" x14ac:dyDescent="0.35">
      <c r="A102" s="856" t="s">
        <v>306</v>
      </c>
      <c r="C102" s="609" t="s">
        <v>297</v>
      </c>
      <c r="D102" s="194">
        <f t="shared" ref="D102:J102" si="15">SUM(D99:D101)</f>
        <v>-120</v>
      </c>
      <c r="E102" s="875">
        <f t="shared" si="15"/>
        <v>200</v>
      </c>
      <c r="F102" s="634">
        <f t="shared" si="15"/>
        <v>-320</v>
      </c>
      <c r="G102" s="634">
        <f t="shared" si="15"/>
        <v>0</v>
      </c>
      <c r="H102" s="634">
        <f t="shared" si="15"/>
        <v>0</v>
      </c>
      <c r="I102" s="879">
        <f t="shared" si="15"/>
        <v>0</v>
      </c>
      <c r="J102" s="194">
        <f t="shared" si="15"/>
        <v>0</v>
      </c>
    </row>
    <row r="103" spans="1:10" ht="12" customHeight="1" x14ac:dyDescent="0.35">
      <c r="A103" s="858">
        <v>2020</v>
      </c>
      <c r="C103" s="184" t="s">
        <v>310</v>
      </c>
      <c r="D103" s="220">
        <f>(E11+E22+E75+E80+E91+E102+E108)*-'T2 MET'!C40</f>
        <v>21.769600885320429</v>
      </c>
      <c r="E103" s="657"/>
      <c r="F103" s="629"/>
      <c r="G103" s="612">
        <f>D103</f>
        <v>21.769600885320429</v>
      </c>
      <c r="H103" s="612"/>
      <c r="I103" s="613"/>
      <c r="J103" s="220">
        <f t="shared" si="14"/>
        <v>0</v>
      </c>
    </row>
    <row r="104" spans="1:10" ht="12" customHeight="1" x14ac:dyDescent="0.35">
      <c r="A104" s="858">
        <v>2021</v>
      </c>
      <c r="C104" s="186" t="s">
        <v>311</v>
      </c>
      <c r="D104" s="219">
        <f>(F11+F22+F75+F80+F91+F102+F108)*-'T2 MET'!D40</f>
        <v>60.646188689886401</v>
      </c>
      <c r="E104" s="624"/>
      <c r="F104" s="625"/>
      <c r="G104" s="625"/>
      <c r="H104" s="614">
        <f>+D104</f>
        <v>60.646188689886401</v>
      </c>
      <c r="I104" s="615"/>
      <c r="J104" s="219">
        <f t="shared" si="14"/>
        <v>0</v>
      </c>
    </row>
    <row r="105" spans="1:10" ht="12" customHeight="1" x14ac:dyDescent="0.35">
      <c r="A105" s="858">
        <v>2022</v>
      </c>
      <c r="C105" s="186" t="s">
        <v>312</v>
      </c>
      <c r="D105" s="219">
        <f>(G11+G22+G75+G80+G91+G102+G108)*-'T2 MET'!E40</f>
        <v>-8.0919296962530325</v>
      </c>
      <c r="E105" s="624"/>
      <c r="F105" s="625"/>
      <c r="G105" s="625"/>
      <c r="H105" s="625"/>
      <c r="I105" s="711">
        <f>+D105</f>
        <v>-8.0919296962530325</v>
      </c>
      <c r="J105" s="219">
        <f t="shared" si="14"/>
        <v>0</v>
      </c>
    </row>
    <row r="106" spans="1:10" ht="12" customHeight="1" x14ac:dyDescent="0.35">
      <c r="A106" s="858">
        <v>2023</v>
      </c>
      <c r="C106" s="186" t="s">
        <v>313</v>
      </c>
      <c r="D106" s="219">
        <f>(H11+H22+H75+H80+H91+H102+H108)*-'T2 MET'!F40</f>
        <v>0</v>
      </c>
      <c r="E106" s="624"/>
      <c r="F106" s="625"/>
      <c r="G106" s="625"/>
      <c r="H106" s="625"/>
      <c r="I106" s="659"/>
      <c r="J106" s="219">
        <f t="shared" si="14"/>
        <v>0</v>
      </c>
    </row>
    <row r="107" spans="1:10" ht="12" customHeight="1" x14ac:dyDescent="0.35">
      <c r="A107" s="855">
        <v>2024</v>
      </c>
      <c r="C107" s="191" t="s">
        <v>314</v>
      </c>
      <c r="D107" s="219">
        <f>(I11+I22+I75+I80+I91+I102+I108)*-'T2 MET'!G40</f>
        <v>0</v>
      </c>
      <c r="E107" s="624"/>
      <c r="F107" s="625"/>
      <c r="G107" s="625"/>
      <c r="H107" s="625"/>
      <c r="I107" s="659"/>
      <c r="J107" s="219">
        <f t="shared" si="14"/>
        <v>0</v>
      </c>
    </row>
    <row r="108" spans="1:10" ht="12" customHeight="1" x14ac:dyDescent="0.35">
      <c r="A108" s="856" t="s">
        <v>306</v>
      </c>
      <c r="C108" s="609" t="s">
        <v>309</v>
      </c>
      <c r="D108" s="194">
        <f>SUM(D103:D107)</f>
        <v>74.323859878953797</v>
      </c>
      <c r="E108" s="875">
        <f>SUM(E103:E107)</f>
        <v>0</v>
      </c>
      <c r="F108" s="634">
        <f t="shared" ref="F108:I108" si="16">SUM(F103:F107)</f>
        <v>0</v>
      </c>
      <c r="G108" s="634">
        <f t="shared" si="16"/>
        <v>21.769600885320429</v>
      </c>
      <c r="H108" s="634">
        <f t="shared" si="16"/>
        <v>60.646188689886401</v>
      </c>
      <c r="I108" s="879">
        <f t="shared" si="16"/>
        <v>-8.0919296962530325</v>
      </c>
      <c r="J108" s="194">
        <f>SUM(J103:J107)</f>
        <v>0</v>
      </c>
    </row>
    <row r="109" spans="1:10" ht="12" customHeight="1" x14ac:dyDescent="0.35">
      <c r="A109" s="858">
        <v>2020</v>
      </c>
      <c r="C109" s="184" t="s">
        <v>219</v>
      </c>
      <c r="D109" s="221">
        <f>'T2 MET'!C46</f>
        <v>-1240.8672504632643</v>
      </c>
      <c r="E109" s="354"/>
      <c r="F109" s="355"/>
      <c r="G109" s="366">
        <f>D109</f>
        <v>-1240.8672504632643</v>
      </c>
      <c r="H109" s="357"/>
      <c r="I109" s="207"/>
      <c r="J109" s="185"/>
    </row>
    <row r="110" spans="1:10" ht="12" customHeight="1" x14ac:dyDescent="0.35">
      <c r="A110" s="858">
        <v>2021</v>
      </c>
      <c r="C110" s="186" t="s">
        <v>220</v>
      </c>
      <c r="D110" s="222">
        <f>'T2 MET'!D46</f>
        <v>-2356.9314240842218</v>
      </c>
      <c r="E110" s="358"/>
      <c r="F110" s="359"/>
      <c r="G110" s="359"/>
      <c r="H110" s="367">
        <f>D110</f>
        <v>-2356.9314240842218</v>
      </c>
      <c r="I110" s="208"/>
      <c r="J110" s="188"/>
    </row>
    <row r="111" spans="1:10" ht="12" customHeight="1" x14ac:dyDescent="0.35">
      <c r="A111" s="858">
        <v>2022</v>
      </c>
      <c r="C111" s="186" t="s">
        <v>221</v>
      </c>
      <c r="D111" s="222">
        <f>'T2 MET'!E46</f>
        <v>-3326.5690280625836</v>
      </c>
      <c r="E111" s="358"/>
      <c r="F111" s="359"/>
      <c r="G111" s="359"/>
      <c r="H111" s="359"/>
      <c r="I111" s="623">
        <f>D111</f>
        <v>-3326.5690280625836</v>
      </c>
      <c r="J111" s="188"/>
    </row>
    <row r="112" spans="1:10" ht="12" customHeight="1" x14ac:dyDescent="0.35">
      <c r="A112" s="858">
        <v>2023</v>
      </c>
      <c r="C112" s="186" t="s">
        <v>222</v>
      </c>
      <c r="D112" s="222">
        <f>'T2 MET'!F46</f>
        <v>0</v>
      </c>
      <c r="E112" s="358"/>
      <c r="F112" s="359"/>
      <c r="G112" s="359"/>
      <c r="H112" s="359"/>
      <c r="I112" s="198"/>
      <c r="J112" s="219">
        <f>D112</f>
        <v>0</v>
      </c>
    </row>
    <row r="113" spans="1:10" ht="12" customHeight="1" x14ac:dyDescent="0.35">
      <c r="A113" s="858">
        <v>2024</v>
      </c>
      <c r="C113" s="191" t="s">
        <v>223</v>
      </c>
      <c r="D113" s="223">
        <f>'T2 MET'!G46</f>
        <v>0</v>
      </c>
      <c r="E113" s="363"/>
      <c r="F113" s="364"/>
      <c r="G113" s="364"/>
      <c r="H113" s="364"/>
      <c r="I113" s="206"/>
      <c r="J113" s="200">
        <f>D113</f>
        <v>0</v>
      </c>
    </row>
    <row r="114" spans="1:10" ht="12" customHeight="1" x14ac:dyDescent="0.35">
      <c r="A114" s="855" t="s">
        <v>116</v>
      </c>
      <c r="C114" s="193" t="s">
        <v>296</v>
      </c>
      <c r="D114" s="523">
        <f>D102+SUM(D108:D113)</f>
        <v>-6970.0438427311165</v>
      </c>
      <c r="E114" s="621">
        <f t="shared" ref="E114:J114" si="17">E102+SUM(E108:E113)</f>
        <v>200</v>
      </c>
      <c r="F114" s="521">
        <f t="shared" si="17"/>
        <v>-320</v>
      </c>
      <c r="G114" s="521">
        <f t="shared" si="17"/>
        <v>-1219.0976495779439</v>
      </c>
      <c r="H114" s="521">
        <f t="shared" si="17"/>
        <v>-2296.2852353943354</v>
      </c>
      <c r="I114" s="522">
        <f t="shared" si="17"/>
        <v>-3334.6609577588365</v>
      </c>
      <c r="J114" s="523">
        <f t="shared" si="17"/>
        <v>0</v>
      </c>
    </row>
    <row r="115" spans="1:10" ht="4.1500000000000004" customHeight="1" x14ac:dyDescent="0.35">
      <c r="A115" s="857"/>
    </row>
    <row r="116" spans="1:10" ht="12" customHeight="1" x14ac:dyDescent="0.35">
      <c r="A116" s="855">
        <v>2017</v>
      </c>
      <c r="C116" s="184" t="s">
        <v>259</v>
      </c>
      <c r="D116" s="558">
        <v>0</v>
      </c>
      <c r="E116" s="611">
        <v>0</v>
      </c>
      <c r="F116" s="612">
        <v>0</v>
      </c>
      <c r="G116" s="612">
        <v>0</v>
      </c>
      <c r="H116" s="612">
        <v>0</v>
      </c>
      <c r="I116" s="613">
        <v>0</v>
      </c>
      <c r="J116" s="220">
        <f t="shared" ref="J116:J124" si="18">D116-SUM(E116:I116)</f>
        <v>0</v>
      </c>
    </row>
    <row r="117" spans="1:10" ht="12" customHeight="1" x14ac:dyDescent="0.35">
      <c r="A117" s="855">
        <v>2018</v>
      </c>
      <c r="C117" s="186" t="s">
        <v>260</v>
      </c>
      <c r="D117" s="559">
        <v>0</v>
      </c>
      <c r="E117" s="610">
        <f>+D117</f>
        <v>0</v>
      </c>
      <c r="F117" s="614">
        <v>0</v>
      </c>
      <c r="G117" s="614">
        <v>0</v>
      </c>
      <c r="H117" s="614">
        <v>0</v>
      </c>
      <c r="I117" s="615">
        <v>0</v>
      </c>
      <c r="J117" s="219">
        <f t="shared" si="18"/>
        <v>0</v>
      </c>
    </row>
    <row r="118" spans="1:10" ht="12" customHeight="1" x14ac:dyDescent="0.35">
      <c r="A118" s="855">
        <v>2019</v>
      </c>
      <c r="C118" s="186" t="s">
        <v>261</v>
      </c>
      <c r="D118" s="559">
        <v>0</v>
      </c>
      <c r="E118" s="610">
        <v>0</v>
      </c>
      <c r="F118" s="614">
        <f>D118</f>
        <v>0</v>
      </c>
      <c r="G118" s="614">
        <v>0</v>
      </c>
      <c r="H118" s="614">
        <v>0</v>
      </c>
      <c r="I118" s="615">
        <v>0</v>
      </c>
      <c r="J118" s="219">
        <f t="shared" si="18"/>
        <v>0</v>
      </c>
    </row>
    <row r="119" spans="1:10" ht="12" customHeight="1" x14ac:dyDescent="0.35">
      <c r="A119" s="856" t="s">
        <v>306</v>
      </c>
      <c r="C119" s="609" t="s">
        <v>298</v>
      </c>
      <c r="D119" s="194">
        <f>SUM(D116:D118)</f>
        <v>0</v>
      </c>
      <c r="E119" s="875">
        <f t="shared" ref="E119:J119" si="19">SUM(E116:E118)</f>
        <v>0</v>
      </c>
      <c r="F119" s="634">
        <f t="shared" si="19"/>
        <v>0</v>
      </c>
      <c r="G119" s="634">
        <f t="shared" si="19"/>
        <v>0</v>
      </c>
      <c r="H119" s="634">
        <f t="shared" si="19"/>
        <v>0</v>
      </c>
      <c r="I119" s="879">
        <f t="shared" si="19"/>
        <v>0</v>
      </c>
      <c r="J119" s="194">
        <f t="shared" si="19"/>
        <v>0</v>
      </c>
    </row>
    <row r="120" spans="1:10" ht="12" customHeight="1" x14ac:dyDescent="0.35">
      <c r="A120" s="855">
        <v>2020</v>
      </c>
      <c r="C120" s="184" t="s">
        <v>224</v>
      </c>
      <c r="D120" s="221">
        <f>'T2 MET'!C69</f>
        <v>0</v>
      </c>
      <c r="E120" s="611">
        <f>D120</f>
        <v>0</v>
      </c>
      <c r="F120" s="612">
        <v>0</v>
      </c>
      <c r="G120" s="612">
        <v>0</v>
      </c>
      <c r="H120" s="612">
        <v>0</v>
      </c>
      <c r="I120" s="613">
        <v>0</v>
      </c>
      <c r="J120" s="220">
        <f t="shared" si="18"/>
        <v>0</v>
      </c>
    </row>
    <row r="121" spans="1:10" ht="12" customHeight="1" x14ac:dyDescent="0.35">
      <c r="A121" s="855">
        <v>2021</v>
      </c>
      <c r="C121" s="186" t="s">
        <v>225</v>
      </c>
      <c r="D121" s="222">
        <f>'T2 MET'!D69</f>
        <v>0</v>
      </c>
      <c r="E121" s="624"/>
      <c r="F121" s="614">
        <v>0</v>
      </c>
      <c r="G121" s="614">
        <v>0</v>
      </c>
      <c r="H121" s="614">
        <f>D121</f>
        <v>0</v>
      </c>
      <c r="I121" s="615">
        <v>0</v>
      </c>
      <c r="J121" s="219">
        <f t="shared" si="18"/>
        <v>0</v>
      </c>
    </row>
    <row r="122" spans="1:10" ht="12" customHeight="1" x14ac:dyDescent="0.35">
      <c r="A122" s="855">
        <v>2022</v>
      </c>
      <c r="C122" s="186" t="s">
        <v>226</v>
      </c>
      <c r="D122" s="222">
        <f>'T2 MET'!E69</f>
        <v>0</v>
      </c>
      <c r="E122" s="624"/>
      <c r="F122" s="625"/>
      <c r="G122" s="710">
        <v>0</v>
      </c>
      <c r="H122" s="710">
        <v>0</v>
      </c>
      <c r="I122" s="711">
        <f>D122</f>
        <v>0</v>
      </c>
      <c r="J122" s="219">
        <f t="shared" si="18"/>
        <v>0</v>
      </c>
    </row>
    <row r="123" spans="1:10" ht="12" customHeight="1" x14ac:dyDescent="0.35">
      <c r="A123" s="855">
        <v>2023</v>
      </c>
      <c r="C123" s="186" t="s">
        <v>227</v>
      </c>
      <c r="D123" s="222">
        <f>'T2 MET'!F69</f>
        <v>0</v>
      </c>
      <c r="E123" s="624"/>
      <c r="F123" s="625"/>
      <c r="G123" s="625"/>
      <c r="H123" s="614">
        <v>0</v>
      </c>
      <c r="I123" s="615">
        <v>0</v>
      </c>
      <c r="J123" s="219">
        <f t="shared" si="18"/>
        <v>0</v>
      </c>
    </row>
    <row r="124" spans="1:10" ht="12" customHeight="1" x14ac:dyDescent="0.35">
      <c r="A124" s="855">
        <v>2024</v>
      </c>
      <c r="C124" s="191" t="s">
        <v>228</v>
      </c>
      <c r="D124" s="223">
        <f>'T2 MET'!G69</f>
        <v>0</v>
      </c>
      <c r="E124" s="626"/>
      <c r="F124" s="627"/>
      <c r="G124" s="627"/>
      <c r="H124" s="627"/>
      <c r="I124" s="628">
        <v>0</v>
      </c>
      <c r="J124" s="200">
        <f t="shared" si="18"/>
        <v>0</v>
      </c>
    </row>
    <row r="125" spans="1:10" ht="12" customHeight="1" x14ac:dyDescent="0.35">
      <c r="A125" s="855" t="s">
        <v>116</v>
      </c>
      <c r="C125" s="193" t="s">
        <v>299</v>
      </c>
      <c r="D125" s="523">
        <f>SUM(D119:D124)</f>
        <v>0</v>
      </c>
      <c r="E125" s="621">
        <f t="shared" ref="E125:J125" si="20">SUM(E119:E124)</f>
        <v>0</v>
      </c>
      <c r="F125" s="521">
        <f t="shared" si="20"/>
        <v>0</v>
      </c>
      <c r="G125" s="521">
        <f t="shared" si="20"/>
        <v>0</v>
      </c>
      <c r="H125" s="521">
        <f t="shared" si="20"/>
        <v>0</v>
      </c>
      <c r="I125" s="522">
        <f t="shared" si="20"/>
        <v>0</v>
      </c>
      <c r="J125" s="523">
        <f t="shared" si="20"/>
        <v>0</v>
      </c>
    </row>
    <row r="126" spans="1:10" ht="4.1500000000000004" customHeight="1" x14ac:dyDescent="0.35">
      <c r="A126" s="857"/>
    </row>
    <row r="127" spans="1:10" ht="12" customHeight="1" x14ac:dyDescent="0.35">
      <c r="A127" s="855">
        <v>2017</v>
      </c>
      <c r="C127" s="184" t="s">
        <v>262</v>
      </c>
      <c r="D127" s="558">
        <v>0</v>
      </c>
      <c r="E127" s="611">
        <v>0</v>
      </c>
      <c r="F127" s="612">
        <v>0</v>
      </c>
      <c r="G127" s="612">
        <v>0</v>
      </c>
      <c r="H127" s="612">
        <v>0</v>
      </c>
      <c r="I127" s="613">
        <v>0</v>
      </c>
      <c r="J127" s="220">
        <f t="shared" ref="J127:J129" si="21">D127-SUM(E127:I127)</f>
        <v>0</v>
      </c>
    </row>
    <row r="128" spans="1:10" ht="12" customHeight="1" x14ac:dyDescent="0.35">
      <c r="A128" s="855">
        <v>2018</v>
      </c>
      <c r="C128" s="186" t="s">
        <v>263</v>
      </c>
      <c r="D128" s="559">
        <v>0</v>
      </c>
      <c r="E128" s="610">
        <v>0</v>
      </c>
      <c r="F128" s="614">
        <v>0</v>
      </c>
      <c r="G128" s="614">
        <v>0</v>
      </c>
      <c r="H128" s="614">
        <v>0</v>
      </c>
      <c r="I128" s="615">
        <v>0</v>
      </c>
      <c r="J128" s="219">
        <f t="shared" si="21"/>
        <v>0</v>
      </c>
    </row>
    <row r="129" spans="1:10" ht="12" customHeight="1" x14ac:dyDescent="0.35">
      <c r="A129" s="855">
        <v>2019</v>
      </c>
      <c r="C129" s="186" t="s">
        <v>264</v>
      </c>
      <c r="D129" s="559">
        <v>0</v>
      </c>
      <c r="E129" s="610">
        <v>0</v>
      </c>
      <c r="F129" s="614">
        <v>0</v>
      </c>
      <c r="G129" s="614">
        <v>0</v>
      </c>
      <c r="H129" s="614">
        <v>0</v>
      </c>
      <c r="I129" s="615">
        <v>0</v>
      </c>
      <c r="J129" s="219">
        <f t="shared" si="21"/>
        <v>0</v>
      </c>
    </row>
    <row r="130" spans="1:10" ht="12" customHeight="1" x14ac:dyDescent="0.35">
      <c r="A130" s="856" t="s">
        <v>306</v>
      </c>
      <c r="C130" s="609" t="s">
        <v>300</v>
      </c>
      <c r="D130" s="194">
        <f>SUM(D127:D129)</f>
        <v>0</v>
      </c>
      <c r="E130" s="875">
        <f t="shared" ref="E130:J130" si="22">SUM(E127:E129)</f>
        <v>0</v>
      </c>
      <c r="F130" s="634">
        <f t="shared" si="22"/>
        <v>0</v>
      </c>
      <c r="G130" s="634">
        <f t="shared" si="22"/>
        <v>0</v>
      </c>
      <c r="H130" s="634">
        <f t="shared" si="22"/>
        <v>0</v>
      </c>
      <c r="I130" s="879">
        <f t="shared" si="22"/>
        <v>0</v>
      </c>
      <c r="J130" s="194">
        <f t="shared" si="22"/>
        <v>0</v>
      </c>
    </row>
    <row r="131" spans="1:10" s="353" customFormat="1" ht="14.5" x14ac:dyDescent="0.35">
      <c r="A131" s="855">
        <v>2020</v>
      </c>
      <c r="B131" s="176"/>
      <c r="C131" s="184" t="s">
        <v>229</v>
      </c>
      <c r="D131" s="221">
        <f>'T2 MET'!C70</f>
        <v>0</v>
      </c>
      <c r="E131" s="611">
        <v>0</v>
      </c>
      <c r="F131" s="612">
        <v>0</v>
      </c>
      <c r="G131" s="612">
        <v>0</v>
      </c>
      <c r="H131" s="612">
        <v>0</v>
      </c>
      <c r="I131" s="613">
        <v>0</v>
      </c>
      <c r="J131" s="220">
        <f t="shared" ref="J131:J135" si="23">D131-SUM(E131:I131)</f>
        <v>0</v>
      </c>
    </row>
    <row r="132" spans="1:10" ht="12" customHeight="1" x14ac:dyDescent="0.35">
      <c r="A132" s="855">
        <v>2021</v>
      </c>
      <c r="C132" s="186" t="s">
        <v>230</v>
      </c>
      <c r="D132" s="222">
        <f>'T2 MET'!D70</f>
        <v>0</v>
      </c>
      <c r="E132" s="624"/>
      <c r="F132" s="614">
        <v>0</v>
      </c>
      <c r="G132" s="614">
        <v>0</v>
      </c>
      <c r="H132" s="614">
        <v>0</v>
      </c>
      <c r="I132" s="615">
        <v>0</v>
      </c>
      <c r="J132" s="219">
        <f t="shared" si="23"/>
        <v>0</v>
      </c>
    </row>
    <row r="133" spans="1:10" ht="12" customHeight="1" x14ac:dyDescent="0.35">
      <c r="A133" s="855">
        <v>2022</v>
      </c>
      <c r="C133" s="186" t="s">
        <v>231</v>
      </c>
      <c r="D133" s="222">
        <f>'T2 MET'!E70</f>
        <v>0</v>
      </c>
      <c r="E133" s="624"/>
      <c r="F133" s="625"/>
      <c r="G133" s="710">
        <v>0</v>
      </c>
      <c r="H133" s="710">
        <v>0</v>
      </c>
      <c r="I133" s="711">
        <v>0</v>
      </c>
      <c r="J133" s="219">
        <f t="shared" si="23"/>
        <v>0</v>
      </c>
    </row>
    <row r="134" spans="1:10" ht="12" customHeight="1" x14ac:dyDescent="0.35">
      <c r="A134" s="855">
        <v>2023</v>
      </c>
      <c r="C134" s="186" t="s">
        <v>232</v>
      </c>
      <c r="D134" s="222">
        <f>'T2 MET'!F70</f>
        <v>0</v>
      </c>
      <c r="E134" s="624"/>
      <c r="F134" s="625"/>
      <c r="G134" s="625"/>
      <c r="H134" s="614">
        <v>0</v>
      </c>
      <c r="I134" s="615">
        <v>0</v>
      </c>
      <c r="J134" s="219">
        <f t="shared" si="23"/>
        <v>0</v>
      </c>
    </row>
    <row r="135" spans="1:10" ht="12" customHeight="1" x14ac:dyDescent="0.35">
      <c r="A135" s="855">
        <v>2024</v>
      </c>
      <c r="C135" s="191" t="s">
        <v>233</v>
      </c>
      <c r="D135" s="223">
        <f>'T2 MET'!G70</f>
        <v>0</v>
      </c>
      <c r="E135" s="626"/>
      <c r="F135" s="627"/>
      <c r="G135" s="627"/>
      <c r="H135" s="627"/>
      <c r="I135" s="628">
        <v>0</v>
      </c>
      <c r="J135" s="200">
        <f t="shared" si="23"/>
        <v>0</v>
      </c>
    </row>
    <row r="136" spans="1:10" ht="12" customHeight="1" x14ac:dyDescent="0.35">
      <c r="A136" s="855" t="s">
        <v>116</v>
      </c>
      <c r="C136" s="193" t="s">
        <v>301</v>
      </c>
      <c r="D136" s="523">
        <f>SUM(D130:D135)</f>
        <v>0</v>
      </c>
      <c r="E136" s="621">
        <f t="shared" ref="E136:J136" si="24">SUM(E130:E135)</f>
        <v>0</v>
      </c>
      <c r="F136" s="521">
        <f t="shared" si="24"/>
        <v>0</v>
      </c>
      <c r="G136" s="521">
        <f t="shared" si="24"/>
        <v>0</v>
      </c>
      <c r="H136" s="521">
        <f t="shared" si="24"/>
        <v>0</v>
      </c>
      <c r="I136" s="522">
        <f t="shared" si="24"/>
        <v>0</v>
      </c>
      <c r="J136" s="523">
        <f t="shared" si="24"/>
        <v>0</v>
      </c>
    </row>
    <row r="137" spans="1:10" ht="4.1500000000000004" customHeight="1" x14ac:dyDescent="0.35">
      <c r="A137" s="857"/>
    </row>
    <row r="138" spans="1:10" ht="12" customHeight="1" x14ac:dyDescent="0.35">
      <c r="A138" s="855">
        <v>2017</v>
      </c>
      <c r="C138" s="184" t="s">
        <v>280</v>
      </c>
      <c r="D138" s="558">
        <v>0</v>
      </c>
      <c r="E138" s="611">
        <v>0</v>
      </c>
      <c r="F138" s="612">
        <v>0</v>
      </c>
      <c r="G138" s="612">
        <v>0</v>
      </c>
      <c r="H138" s="612">
        <v>0</v>
      </c>
      <c r="I138" s="613">
        <v>0</v>
      </c>
      <c r="J138" s="220">
        <f t="shared" ref="J138:J140" si="25">D138-SUM(E138:I138)</f>
        <v>0</v>
      </c>
    </row>
    <row r="139" spans="1:10" ht="12" customHeight="1" x14ac:dyDescent="0.35">
      <c r="A139" s="855">
        <v>2018</v>
      </c>
      <c r="C139" s="186" t="s">
        <v>281</v>
      </c>
      <c r="D139" s="559">
        <v>0</v>
      </c>
      <c r="E139" s="610">
        <v>0</v>
      </c>
      <c r="F139" s="614">
        <v>0</v>
      </c>
      <c r="G139" s="614">
        <v>0</v>
      </c>
      <c r="H139" s="614">
        <v>0</v>
      </c>
      <c r="I139" s="615">
        <v>0</v>
      </c>
      <c r="J139" s="219">
        <f t="shared" si="25"/>
        <v>0</v>
      </c>
    </row>
    <row r="140" spans="1:10" ht="12" customHeight="1" x14ac:dyDescent="0.35">
      <c r="A140" s="855">
        <v>2019</v>
      </c>
      <c r="C140" s="186" t="s">
        <v>282</v>
      </c>
      <c r="D140" s="559">
        <v>0</v>
      </c>
      <c r="E140" s="610">
        <v>0</v>
      </c>
      <c r="F140" s="614">
        <v>0</v>
      </c>
      <c r="G140" s="614">
        <v>0</v>
      </c>
      <c r="H140" s="614">
        <v>0</v>
      </c>
      <c r="I140" s="615">
        <v>0</v>
      </c>
      <c r="J140" s="219">
        <f t="shared" si="25"/>
        <v>0</v>
      </c>
    </row>
    <row r="141" spans="1:10" ht="12" customHeight="1" x14ac:dyDescent="0.35">
      <c r="A141" s="856" t="s">
        <v>306</v>
      </c>
      <c r="C141" s="609" t="s">
        <v>302</v>
      </c>
      <c r="D141" s="194">
        <f>SUM(D138:D140)</f>
        <v>0</v>
      </c>
      <c r="E141" s="875">
        <f t="shared" ref="E141:J141" si="26">SUM(E138:E140)</f>
        <v>0</v>
      </c>
      <c r="F141" s="634">
        <f t="shared" si="26"/>
        <v>0</v>
      </c>
      <c r="G141" s="634">
        <f t="shared" si="26"/>
        <v>0</v>
      </c>
      <c r="H141" s="634">
        <f t="shared" si="26"/>
        <v>0</v>
      </c>
      <c r="I141" s="879">
        <f t="shared" si="26"/>
        <v>0</v>
      </c>
      <c r="J141" s="194">
        <f t="shared" si="26"/>
        <v>0</v>
      </c>
    </row>
    <row r="142" spans="1:10" s="353" customFormat="1" ht="14.5" x14ac:dyDescent="0.35">
      <c r="A142" s="855">
        <v>2020</v>
      </c>
      <c r="B142" s="176"/>
      <c r="C142" s="184" t="s">
        <v>234</v>
      </c>
      <c r="D142" s="221">
        <f>'T2 MET'!C71</f>
        <v>0</v>
      </c>
      <c r="E142" s="611">
        <f>+D142</f>
        <v>0</v>
      </c>
      <c r="F142" s="612">
        <v>0</v>
      </c>
      <c r="G142" s="612">
        <v>0</v>
      </c>
      <c r="H142" s="629"/>
      <c r="I142" s="630"/>
      <c r="J142" s="185"/>
    </row>
    <row r="143" spans="1:10" ht="12" customHeight="1" x14ac:dyDescent="0.35">
      <c r="A143" s="855">
        <v>2021</v>
      </c>
      <c r="C143" s="186" t="s">
        <v>235</v>
      </c>
      <c r="D143" s="222">
        <f>'T2 MET'!D71</f>
        <v>0</v>
      </c>
      <c r="E143" s="624"/>
      <c r="F143" s="614">
        <v>0</v>
      </c>
      <c r="G143" s="614">
        <v>0</v>
      </c>
      <c r="H143" s="631">
        <f>D143</f>
        <v>0</v>
      </c>
      <c r="I143" s="632"/>
      <c r="J143" s="188"/>
    </row>
    <row r="144" spans="1:10" ht="12" customHeight="1" x14ac:dyDescent="0.35">
      <c r="A144" s="855">
        <v>2022</v>
      </c>
      <c r="C144" s="186" t="s">
        <v>236</v>
      </c>
      <c r="D144" s="222">
        <f>'T2 MET'!E71</f>
        <v>0</v>
      </c>
      <c r="E144" s="624"/>
      <c r="F144" s="625"/>
      <c r="G144" s="710">
        <v>0</v>
      </c>
      <c r="H144" s="710">
        <v>0</v>
      </c>
      <c r="I144" s="710">
        <f>D144</f>
        <v>0</v>
      </c>
      <c r="J144" s="188"/>
    </row>
    <row r="145" spans="1:10" ht="12" customHeight="1" x14ac:dyDescent="0.35">
      <c r="A145" s="855">
        <v>2023</v>
      </c>
      <c r="C145" s="186" t="s">
        <v>237</v>
      </c>
      <c r="D145" s="222">
        <f>'T2 MET'!F71</f>
        <v>0</v>
      </c>
      <c r="E145" s="624"/>
      <c r="F145" s="625"/>
      <c r="G145" s="625"/>
      <c r="H145" s="614">
        <v>0</v>
      </c>
      <c r="I145" s="614">
        <v>0</v>
      </c>
      <c r="J145" s="219">
        <f>D145</f>
        <v>0</v>
      </c>
    </row>
    <row r="146" spans="1:10" ht="12" customHeight="1" x14ac:dyDescent="0.35">
      <c r="A146" s="855">
        <v>2024</v>
      </c>
      <c r="C146" s="191" t="s">
        <v>238</v>
      </c>
      <c r="D146" s="223">
        <f>'T2 MET'!G71</f>
        <v>0</v>
      </c>
      <c r="E146" s="626"/>
      <c r="F146" s="627"/>
      <c r="G146" s="627"/>
      <c r="H146" s="627"/>
      <c r="I146" s="633">
        <v>0</v>
      </c>
      <c r="J146" s="200">
        <f>D146</f>
        <v>0</v>
      </c>
    </row>
    <row r="147" spans="1:10" ht="12" customHeight="1" x14ac:dyDescent="0.35">
      <c r="A147" s="855" t="s">
        <v>116</v>
      </c>
      <c r="C147" s="193" t="s">
        <v>303</v>
      </c>
      <c r="D147" s="523">
        <f>SUM(D141:D146)</f>
        <v>0</v>
      </c>
      <c r="E147" s="621">
        <f t="shared" ref="E147:J147" si="27">SUM(E141:E146)</f>
        <v>0</v>
      </c>
      <c r="F147" s="521">
        <f t="shared" si="27"/>
        <v>0</v>
      </c>
      <c r="G147" s="521">
        <f t="shared" si="27"/>
        <v>0</v>
      </c>
      <c r="H147" s="521">
        <f t="shared" si="27"/>
        <v>0</v>
      </c>
      <c r="I147" s="522">
        <f t="shared" si="27"/>
        <v>0</v>
      </c>
      <c r="J147" s="523">
        <f t="shared" si="27"/>
        <v>0</v>
      </c>
    </row>
    <row r="148" spans="1:10" ht="4.1500000000000004" customHeight="1" x14ac:dyDescent="0.35">
      <c r="A148" s="857"/>
    </row>
    <row r="149" spans="1:10" ht="12" customHeight="1" x14ac:dyDescent="0.35">
      <c r="A149" s="855">
        <v>2017</v>
      </c>
      <c r="C149" s="184" t="s">
        <v>277</v>
      </c>
      <c r="D149" s="185"/>
      <c r="E149" s="637"/>
      <c r="F149" s="357"/>
      <c r="G149" s="357"/>
      <c r="H149" s="357"/>
      <c r="I149" s="207"/>
      <c r="J149" s="185"/>
    </row>
    <row r="150" spans="1:10" ht="12" customHeight="1" x14ac:dyDescent="0.35">
      <c r="A150" s="855">
        <v>2018</v>
      </c>
      <c r="C150" s="186" t="s">
        <v>278</v>
      </c>
      <c r="D150" s="188"/>
      <c r="E150" s="418"/>
      <c r="F150" s="360"/>
      <c r="G150" s="360"/>
      <c r="H150" s="360"/>
      <c r="I150" s="208"/>
      <c r="J150" s="188"/>
    </row>
    <row r="151" spans="1:10" ht="12" customHeight="1" x14ac:dyDescent="0.35">
      <c r="A151" s="855">
        <v>2019</v>
      </c>
      <c r="C151" s="186" t="s">
        <v>279</v>
      </c>
      <c r="D151" s="188"/>
      <c r="E151" s="418"/>
      <c r="F151" s="360"/>
      <c r="G151" s="360"/>
      <c r="H151" s="360"/>
      <c r="I151" s="362"/>
      <c r="J151" s="188"/>
    </row>
    <row r="152" spans="1:10" ht="12" customHeight="1" x14ac:dyDescent="0.35">
      <c r="A152" s="856" t="s">
        <v>306</v>
      </c>
      <c r="C152" s="609" t="s">
        <v>304</v>
      </c>
      <c r="D152" s="636"/>
      <c r="E152" s="878"/>
      <c r="F152" s="876"/>
      <c r="G152" s="876"/>
      <c r="H152" s="876"/>
      <c r="I152" s="877"/>
      <c r="J152" s="636"/>
    </row>
    <row r="153" spans="1:10" s="353" customFormat="1" ht="14.5" x14ac:dyDescent="0.35">
      <c r="A153" s="855">
        <v>2020</v>
      </c>
      <c r="B153" s="176"/>
      <c r="C153" s="184" t="s">
        <v>239</v>
      </c>
      <c r="D153" s="638"/>
      <c r="E153" s="637"/>
      <c r="F153" s="357"/>
      <c r="G153" s="357"/>
      <c r="H153" s="357"/>
      <c r="I153" s="207"/>
      <c r="J153" s="185"/>
    </row>
    <row r="154" spans="1:10" ht="12" customHeight="1" x14ac:dyDescent="0.35">
      <c r="A154" s="855">
        <v>2021</v>
      </c>
      <c r="C154" s="186" t="s">
        <v>240</v>
      </c>
      <c r="D154" s="639"/>
      <c r="E154" s="418"/>
      <c r="F154" s="360"/>
      <c r="G154" s="360"/>
      <c r="H154" s="360"/>
      <c r="I154" s="208"/>
      <c r="J154" s="188"/>
    </row>
    <row r="155" spans="1:10" ht="12" customHeight="1" x14ac:dyDescent="0.35">
      <c r="A155" s="855">
        <v>2022</v>
      </c>
      <c r="C155" s="186" t="s">
        <v>241</v>
      </c>
      <c r="D155" s="639"/>
      <c r="E155" s="418"/>
      <c r="F155" s="360"/>
      <c r="G155" s="360"/>
      <c r="H155" s="360"/>
      <c r="I155" s="360"/>
      <c r="J155" s="188"/>
    </row>
    <row r="156" spans="1:10" ht="12" customHeight="1" x14ac:dyDescent="0.35">
      <c r="A156" s="855">
        <v>2023</v>
      </c>
      <c r="C156" s="186" t="s">
        <v>242</v>
      </c>
      <c r="D156" s="639"/>
      <c r="E156" s="418"/>
      <c r="F156" s="360"/>
      <c r="G156" s="360"/>
      <c r="H156" s="360"/>
      <c r="I156" s="360"/>
      <c r="J156" s="188"/>
    </row>
    <row r="157" spans="1:10" ht="12" customHeight="1" x14ac:dyDescent="0.35">
      <c r="A157" s="855">
        <v>2024</v>
      </c>
      <c r="C157" s="191" t="s">
        <v>243</v>
      </c>
      <c r="D157" s="640"/>
      <c r="E157" s="209"/>
      <c r="F157" s="210"/>
      <c r="G157" s="210"/>
      <c r="H157" s="210"/>
      <c r="I157" s="210"/>
      <c r="J157" s="617"/>
    </row>
    <row r="158" spans="1:10" ht="12" customHeight="1" x14ac:dyDescent="0.35">
      <c r="A158" s="855" t="s">
        <v>116</v>
      </c>
      <c r="C158" s="216" t="s">
        <v>305</v>
      </c>
      <c r="D158" s="622"/>
      <c r="E158" s="648"/>
      <c r="F158" s="649"/>
      <c r="G158" s="649"/>
      <c r="H158" s="649"/>
      <c r="I158" s="651"/>
      <c r="J158" s="622"/>
    </row>
    <row r="159" spans="1:10" ht="4.1500000000000004" customHeight="1" x14ac:dyDescent="0.35">
      <c r="A159" s="857"/>
    </row>
    <row r="160" spans="1:10" ht="12" customHeight="1" x14ac:dyDescent="0.35">
      <c r="A160" s="855">
        <v>2020</v>
      </c>
      <c r="C160" s="211" t="s">
        <v>244</v>
      </c>
      <c r="D160" s="217">
        <f>'T2 MET'!C63</f>
        <v>0</v>
      </c>
      <c r="E160" s="611">
        <v>0</v>
      </c>
      <c r="F160" s="612">
        <v>0</v>
      </c>
      <c r="G160" s="612">
        <v>0</v>
      </c>
      <c r="H160" s="612">
        <v>0</v>
      </c>
      <c r="I160" s="613">
        <v>0</v>
      </c>
      <c r="J160" s="220">
        <f t="shared" ref="J160:J164" si="28">D160-SUM(E160:I160)</f>
        <v>0</v>
      </c>
    </row>
    <row r="161" spans="1:12" ht="12" customHeight="1" x14ac:dyDescent="0.35">
      <c r="A161" s="855">
        <v>2021</v>
      </c>
      <c r="C161" s="212" t="s">
        <v>245</v>
      </c>
      <c r="D161" s="214">
        <f>'T2 MET'!D63</f>
        <v>0</v>
      </c>
      <c r="E161" s="620"/>
      <c r="F161" s="614">
        <v>0</v>
      </c>
      <c r="G161" s="614">
        <v>0</v>
      </c>
      <c r="H161" s="614">
        <v>0</v>
      </c>
      <c r="I161" s="615">
        <v>0</v>
      </c>
      <c r="J161" s="219">
        <f t="shared" si="28"/>
        <v>0</v>
      </c>
    </row>
    <row r="162" spans="1:12" ht="12" customHeight="1" x14ac:dyDescent="0.35">
      <c r="A162" s="855">
        <v>2022</v>
      </c>
      <c r="C162" s="212" t="s">
        <v>246</v>
      </c>
      <c r="D162" s="214">
        <f>'T2 MET'!E63</f>
        <v>0</v>
      </c>
      <c r="E162" s="620"/>
      <c r="F162" s="645"/>
      <c r="G162" s="614">
        <v>0</v>
      </c>
      <c r="H162" s="614">
        <v>0</v>
      </c>
      <c r="I162" s="711">
        <v>0</v>
      </c>
      <c r="J162" s="219">
        <f t="shared" si="28"/>
        <v>0</v>
      </c>
    </row>
    <row r="163" spans="1:12" ht="12" customHeight="1" x14ac:dyDescent="0.35">
      <c r="A163" s="855">
        <v>2023</v>
      </c>
      <c r="C163" s="212" t="s">
        <v>247</v>
      </c>
      <c r="D163" s="214">
        <f>'T2 MET'!F63</f>
        <v>0</v>
      </c>
      <c r="E163" s="620"/>
      <c r="F163" s="645"/>
      <c r="G163" s="645"/>
      <c r="H163" s="614">
        <v>0</v>
      </c>
      <c r="I163" s="615">
        <v>0</v>
      </c>
      <c r="J163" s="219">
        <f t="shared" si="28"/>
        <v>0</v>
      </c>
    </row>
    <row r="164" spans="1:12" ht="12" customHeight="1" x14ac:dyDescent="0.35">
      <c r="A164" s="855">
        <v>2024</v>
      </c>
      <c r="C164" s="213" t="s">
        <v>248</v>
      </c>
      <c r="D164" s="215">
        <f>'T2 MET'!G63</f>
        <v>0</v>
      </c>
      <c r="E164" s="646"/>
      <c r="F164" s="647"/>
      <c r="G164" s="647"/>
      <c r="H164" s="647"/>
      <c r="I164" s="628">
        <v>0</v>
      </c>
      <c r="J164" s="200">
        <f t="shared" si="28"/>
        <v>0</v>
      </c>
    </row>
    <row r="165" spans="1:12" ht="12" customHeight="1" x14ac:dyDescent="0.35">
      <c r="A165" s="858" t="s">
        <v>116</v>
      </c>
      <c r="C165" s="216" t="s">
        <v>99</v>
      </c>
      <c r="D165" s="523">
        <f>SUM(D160:D164)</f>
        <v>0</v>
      </c>
      <c r="E165" s="852">
        <f t="shared" ref="E165:J165" si="29">SUM(E160:E164)</f>
        <v>0</v>
      </c>
      <c r="F165" s="853">
        <f t="shared" si="29"/>
        <v>0</v>
      </c>
      <c r="G165" s="853">
        <f t="shared" si="29"/>
        <v>0</v>
      </c>
      <c r="H165" s="853">
        <f t="shared" si="29"/>
        <v>0</v>
      </c>
      <c r="I165" s="854">
        <f t="shared" si="29"/>
        <v>0</v>
      </c>
      <c r="J165" s="523">
        <f t="shared" si="29"/>
        <v>0</v>
      </c>
    </row>
    <row r="166" spans="1:12" ht="3" customHeight="1" x14ac:dyDescent="0.35">
      <c r="A166" s="858"/>
      <c r="B166" s="907"/>
    </row>
    <row r="167" spans="1:12" s="907" customFormat="1" ht="12" customHeight="1" x14ac:dyDescent="0.35">
      <c r="A167" s="858">
        <v>2020</v>
      </c>
      <c r="B167" s="906"/>
      <c r="C167" s="211" t="s">
        <v>339</v>
      </c>
      <c r="D167" s="217">
        <f>'T2 MET'!C66</f>
        <v>0</v>
      </c>
      <c r="E167" s="368">
        <f>D167</f>
        <v>0</v>
      </c>
      <c r="F167" s="357"/>
      <c r="G167" s="357"/>
      <c r="H167" s="357"/>
      <c r="I167" s="717"/>
      <c r="J167" s="185"/>
      <c r="L167" s="908"/>
    </row>
    <row r="168" spans="1:12" s="907" customFormat="1" ht="12" customHeight="1" x14ac:dyDescent="0.35">
      <c r="A168" s="858">
        <v>2021</v>
      </c>
      <c r="B168" s="906"/>
      <c r="C168" s="212" t="s">
        <v>340</v>
      </c>
      <c r="D168" s="214">
        <f>'T2 MET'!D66</f>
        <v>0</v>
      </c>
      <c r="E168" s="418"/>
      <c r="F168" s="361">
        <f>D168</f>
        <v>0</v>
      </c>
      <c r="G168" s="360"/>
      <c r="H168" s="360"/>
      <c r="I168" s="362"/>
      <c r="J168" s="188"/>
      <c r="L168" s="908"/>
    </row>
    <row r="169" spans="1:12" s="907" customFormat="1" ht="12" customHeight="1" x14ac:dyDescent="0.35">
      <c r="A169" s="858">
        <v>2022</v>
      </c>
      <c r="B169" s="906"/>
      <c r="C169" s="212" t="s">
        <v>341</v>
      </c>
      <c r="D169" s="214">
        <f>'T2 MET'!E66</f>
        <v>0</v>
      </c>
      <c r="E169" s="418"/>
      <c r="F169" s="360"/>
      <c r="G169" s="361">
        <f>D169</f>
        <v>0</v>
      </c>
      <c r="H169" s="360"/>
      <c r="I169" s="362"/>
      <c r="J169" s="188"/>
      <c r="L169" s="908"/>
    </row>
    <row r="170" spans="1:12" s="907" customFormat="1" ht="12" customHeight="1" x14ac:dyDescent="0.35">
      <c r="A170" s="858">
        <v>2023</v>
      </c>
      <c r="B170" s="906"/>
      <c r="C170" s="212" t="s">
        <v>342</v>
      </c>
      <c r="D170" s="214">
        <f>'T2 MET'!F66</f>
        <v>0</v>
      </c>
      <c r="E170" s="418"/>
      <c r="F170" s="360"/>
      <c r="G170" s="360"/>
      <c r="H170" s="361">
        <f>D170</f>
        <v>0</v>
      </c>
      <c r="I170" s="362"/>
      <c r="J170" s="188"/>
      <c r="L170" s="908"/>
    </row>
    <row r="171" spans="1:12" s="907" customFormat="1" ht="12" customHeight="1" x14ac:dyDescent="0.35">
      <c r="A171" s="858">
        <v>2024</v>
      </c>
      <c r="B171" s="906"/>
      <c r="C171" s="213" t="s">
        <v>343</v>
      </c>
      <c r="D171" s="215">
        <f>'T2 MET'!G66</f>
        <v>0</v>
      </c>
      <c r="E171" s="209"/>
      <c r="F171" s="210"/>
      <c r="G171" s="210"/>
      <c r="H171" s="210"/>
      <c r="I171" s="723">
        <f>D171</f>
        <v>0</v>
      </c>
      <c r="J171" s="617"/>
      <c r="L171" s="908"/>
    </row>
    <row r="172" spans="1:12" s="907" customFormat="1" ht="12" customHeight="1" x14ac:dyDescent="0.35">
      <c r="A172" s="858" t="s">
        <v>116</v>
      </c>
      <c r="B172" s="906"/>
      <c r="C172" s="909" t="s">
        <v>344</v>
      </c>
      <c r="D172" s="523">
        <f>SUM(D167:D171)</f>
        <v>0</v>
      </c>
      <c r="E172" s="852">
        <f t="shared" ref="E172:J172" si="30">SUM(E167:E171)</f>
        <v>0</v>
      </c>
      <c r="F172" s="853">
        <f t="shared" si="30"/>
        <v>0</v>
      </c>
      <c r="G172" s="853">
        <f t="shared" si="30"/>
        <v>0</v>
      </c>
      <c r="H172" s="853">
        <f t="shared" si="30"/>
        <v>0</v>
      </c>
      <c r="I172" s="854">
        <f t="shared" si="30"/>
        <v>0</v>
      </c>
      <c r="J172" s="523">
        <f t="shared" si="30"/>
        <v>0</v>
      </c>
      <c r="L172" s="908"/>
    </row>
    <row r="173" spans="1:12" ht="4.1500000000000004" customHeight="1" x14ac:dyDescent="0.35">
      <c r="A173" s="858"/>
      <c r="C173" s="849"/>
      <c r="D173" s="849"/>
      <c r="E173" s="849"/>
      <c r="F173" s="850"/>
      <c r="G173" s="849"/>
      <c r="H173" s="849"/>
      <c r="I173" s="849"/>
      <c r="J173" s="849"/>
    </row>
    <row r="174" spans="1:12" ht="3" customHeight="1" x14ac:dyDescent="0.35">
      <c r="A174" s="858"/>
      <c r="C174" s="859"/>
      <c r="D174" s="859"/>
      <c r="E174" s="859"/>
      <c r="F174" s="860"/>
      <c r="G174" s="859"/>
      <c r="H174" s="859"/>
      <c r="I174" s="859"/>
      <c r="J174" s="859"/>
    </row>
    <row r="175" spans="1:12" ht="12" customHeight="1" x14ac:dyDescent="0.35">
      <c r="A175" s="858"/>
      <c r="B175" s="725"/>
      <c r="C175" s="193" t="s">
        <v>316</v>
      </c>
      <c r="D175" s="523">
        <f t="shared" ref="D175:J175" si="31">D17+D28+D35+D42+D49+D56+D63+D70+D75+D86+D97+D114+D125+D136+D147+D158+D165+D172</f>
        <v>-10435.826234119031</v>
      </c>
      <c r="E175" s="523">
        <f t="shared" si="31"/>
        <v>-900</v>
      </c>
      <c r="F175" s="523">
        <f t="shared" si="31"/>
        <v>-1320</v>
      </c>
      <c r="G175" s="523">
        <f t="shared" si="31"/>
        <v>-1119.0976495779439</v>
      </c>
      <c r="H175" s="523">
        <f t="shared" si="31"/>
        <v>-2786.4813138257005</v>
      </c>
      <c r="I175" s="523">
        <f t="shared" si="31"/>
        <v>-4310.2472707153865</v>
      </c>
      <c r="J175" s="523">
        <f t="shared" si="31"/>
        <v>0</v>
      </c>
      <c r="L175" s="851"/>
    </row>
    <row r="176" spans="1:12" ht="3" customHeight="1" x14ac:dyDescent="0.35">
      <c r="A176" s="858"/>
      <c r="C176" s="859"/>
      <c r="D176" s="859"/>
      <c r="E176" s="859"/>
      <c r="F176" s="860"/>
      <c r="G176" s="859"/>
      <c r="H176" s="859"/>
      <c r="I176" s="859"/>
      <c r="J176" s="859"/>
    </row>
    <row r="177" spans="1:10" ht="12" customHeight="1" x14ac:dyDescent="0.35">
      <c r="A177" s="858"/>
      <c r="C177" s="1" t="s">
        <v>56</v>
      </c>
    </row>
    <row r="178" spans="1:10" ht="12" customHeight="1" x14ac:dyDescent="0.35">
      <c r="C178" s="1" t="s">
        <v>288</v>
      </c>
      <c r="D178" s="351"/>
      <c r="E178" s="352"/>
      <c r="F178" s="352"/>
      <c r="G178" s="352"/>
      <c r="H178" s="352"/>
      <c r="I178" s="352"/>
      <c r="J178" s="352"/>
    </row>
  </sheetData>
  <autoFilter ref="A8:J165"/>
  <mergeCells count="1">
    <mergeCell ref="C1:J1"/>
  </mergeCells>
  <pageMargins left="0.7" right="0.7" top="0.75" bottom="0.75" header="0.3" footer="0.3"/>
  <pageSetup paperSize="9" scale="72" fitToHeight="0" orientation="portrait" r:id="rId1"/>
  <ignoredErrors>
    <ignoredError sqref="J102 J11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8"/>
  <sheetViews>
    <sheetView showGridLines="0" topLeftCell="A157" zoomScale="115" zoomScaleNormal="115" workbookViewId="0">
      <selection activeCell="C140" sqref="C140"/>
    </sheetView>
  </sheetViews>
  <sheetFormatPr defaultColWidth="12.54296875" defaultRowHeight="12" customHeight="1" x14ac:dyDescent="0.35"/>
  <cols>
    <col min="1" max="1" width="12.54296875" style="855" customWidth="1"/>
    <col min="2" max="2" width="2.1796875" style="176" customWidth="1"/>
    <col min="3" max="3" width="52.54296875" style="176" customWidth="1"/>
    <col min="4" max="4" width="7.7265625" style="176" customWidth="1"/>
    <col min="5" max="5" width="10" style="176" customWidth="1"/>
    <col min="6" max="6" width="10" style="147" customWidth="1"/>
    <col min="7" max="9" width="10" style="176" customWidth="1"/>
    <col min="10" max="10" width="10.7265625" style="176" customWidth="1"/>
    <col min="11" max="11" width="3.453125" style="176" customWidth="1"/>
    <col min="12" max="12" width="13.54296875" style="176" customWidth="1"/>
    <col min="13" max="15" width="9" style="176" customWidth="1"/>
    <col min="16" max="16" width="7.7265625" style="176" customWidth="1"/>
    <col min="17" max="17" width="8.453125" style="176" bestFit="1" customWidth="1"/>
    <col min="18" max="18" width="7.7265625" style="176" customWidth="1"/>
    <col min="19" max="19" width="16.453125" style="176" customWidth="1"/>
    <col min="20" max="27" width="7.7265625" style="176" customWidth="1"/>
    <col min="28" max="16384" width="12.54296875" style="176"/>
  </cols>
  <sheetData>
    <row r="1" spans="1:26" ht="12" customHeight="1" x14ac:dyDescent="0.35">
      <c r="C1" s="972" t="s">
        <v>45</v>
      </c>
      <c r="D1" s="972"/>
      <c r="E1" s="972"/>
      <c r="F1" s="972"/>
      <c r="G1" s="972"/>
      <c r="H1" s="972"/>
      <c r="I1" s="972"/>
      <c r="J1" s="972"/>
      <c r="K1" s="177"/>
      <c r="L1" s="177"/>
      <c r="M1" s="177"/>
      <c r="N1" s="177"/>
      <c r="O1" s="177"/>
      <c r="P1" s="177"/>
      <c r="Q1" s="177"/>
      <c r="R1" s="177"/>
      <c r="S1" s="177"/>
      <c r="T1" s="177"/>
      <c r="U1" s="177"/>
      <c r="V1" s="177"/>
      <c r="W1" s="177"/>
      <c r="X1" s="177"/>
      <c r="Y1" s="177"/>
      <c r="Z1" s="177"/>
    </row>
    <row r="2" spans="1:26" ht="12" customHeight="1" x14ac:dyDescent="0.35">
      <c r="C2" s="900"/>
      <c r="D2" s="900"/>
      <c r="E2" s="900"/>
      <c r="F2" s="900"/>
      <c r="G2" s="900"/>
      <c r="H2" s="900"/>
      <c r="I2" s="900"/>
      <c r="J2" s="900"/>
      <c r="K2" s="177"/>
      <c r="L2" s="177"/>
      <c r="M2" s="177"/>
      <c r="N2" s="177"/>
      <c r="O2" s="177"/>
      <c r="P2" s="177"/>
      <c r="Q2" s="177"/>
      <c r="R2" s="177"/>
      <c r="S2" s="177"/>
      <c r="T2" s="177"/>
      <c r="U2" s="177"/>
      <c r="V2" s="177"/>
      <c r="W2" s="177"/>
      <c r="X2" s="177"/>
      <c r="Y2" s="177"/>
      <c r="Z2" s="177"/>
    </row>
    <row r="3" spans="1:26" ht="12" customHeight="1" x14ac:dyDescent="0.35">
      <c r="C3" s="910" t="str">
        <f>'T1 NSA'!A3</f>
        <v>Example</v>
      </c>
      <c r="D3" s="900"/>
      <c r="E3" s="900"/>
      <c r="G3" s="900"/>
      <c r="H3" s="900"/>
      <c r="I3" s="900"/>
      <c r="J3" s="900"/>
      <c r="K3" s="900"/>
    </row>
    <row r="4" spans="1:26" ht="12" customHeight="1" x14ac:dyDescent="0.35">
      <c r="C4" s="911" t="str">
        <f>'T1 NSA'!A4</f>
        <v>Currency</v>
      </c>
      <c r="D4" s="900"/>
      <c r="E4" s="900"/>
      <c r="G4" s="900"/>
      <c r="H4" s="900"/>
      <c r="I4" s="900"/>
      <c r="J4" s="900"/>
      <c r="K4" s="900"/>
    </row>
    <row r="5" spans="1:26" ht="12" customHeight="1" x14ac:dyDescent="0.35">
      <c r="C5" s="912" t="str">
        <f>'T1 NSA'!A5</f>
        <v>NSA</v>
      </c>
      <c r="D5" s="900"/>
      <c r="E5" s="178"/>
      <c r="G5" s="179"/>
      <c r="H5" s="900"/>
      <c r="I5" s="900"/>
      <c r="J5" s="900"/>
      <c r="K5" s="900"/>
    </row>
    <row r="6" spans="1:26" ht="12" customHeight="1" x14ac:dyDescent="0.35">
      <c r="C6" s="180"/>
      <c r="D6" s="180"/>
      <c r="E6" s="180"/>
      <c r="F6" s="180"/>
      <c r="G6" s="180"/>
      <c r="H6" s="180"/>
      <c r="I6" s="180"/>
      <c r="J6" s="180"/>
      <c r="K6" s="180"/>
    </row>
    <row r="7" spans="1:26" ht="12" customHeight="1" x14ac:dyDescent="0.35">
      <c r="A7" s="855" t="s">
        <v>315</v>
      </c>
      <c r="C7" s="181" t="s">
        <v>57</v>
      </c>
      <c r="D7" s="6" t="s">
        <v>31</v>
      </c>
      <c r="E7" s="182">
        <v>2020</v>
      </c>
      <c r="F7" s="183">
        <v>2021</v>
      </c>
      <c r="G7" s="183">
        <v>2022</v>
      </c>
      <c r="H7" s="183">
        <v>2023</v>
      </c>
      <c r="I7" s="365">
        <v>2024</v>
      </c>
      <c r="J7" s="181" t="s">
        <v>44</v>
      </c>
      <c r="K7" s="602"/>
    </row>
    <row r="8" spans="1:26" ht="11.5" customHeight="1" x14ac:dyDescent="0.35">
      <c r="C8" s="861"/>
      <c r="D8" s="861"/>
      <c r="E8" s="861"/>
      <c r="F8" s="861"/>
      <c r="G8" s="861"/>
      <c r="H8" s="861"/>
      <c r="I8" s="861"/>
      <c r="J8" s="861"/>
      <c r="K8" s="602"/>
    </row>
    <row r="9" spans="1:26" ht="12" customHeight="1" x14ac:dyDescent="0.35">
      <c r="A9" s="856">
        <v>2018</v>
      </c>
      <c r="C9" s="184" t="s">
        <v>249</v>
      </c>
      <c r="D9" s="558">
        <v>-2000</v>
      </c>
      <c r="E9" s="520">
        <f>D9</f>
        <v>-2000</v>
      </c>
      <c r="F9" s="355"/>
      <c r="G9" s="357"/>
      <c r="H9" s="357"/>
      <c r="I9" s="207"/>
      <c r="J9" s="185"/>
    </row>
    <row r="10" spans="1:26" ht="12" customHeight="1" x14ac:dyDescent="0.35">
      <c r="A10" s="856">
        <v>2019</v>
      </c>
      <c r="C10" s="186" t="s">
        <v>250</v>
      </c>
      <c r="D10" s="559">
        <v>-2400</v>
      </c>
      <c r="E10" s="358"/>
      <c r="F10" s="367">
        <f>D10</f>
        <v>-2400</v>
      </c>
      <c r="G10" s="360"/>
      <c r="H10" s="360"/>
      <c r="I10" s="362"/>
      <c r="J10" s="188"/>
    </row>
    <row r="11" spans="1:26" ht="12" customHeight="1" x14ac:dyDescent="0.35">
      <c r="A11" s="856" t="s">
        <v>306</v>
      </c>
      <c r="C11" s="609" t="s">
        <v>286</v>
      </c>
      <c r="D11" s="194">
        <f>SUM(D9:D10)</f>
        <v>-4400</v>
      </c>
      <c r="E11" s="194">
        <f t="shared" ref="E11:F11" si="0">SUM(E9:E10)</f>
        <v>-2000</v>
      </c>
      <c r="F11" s="194">
        <f t="shared" si="0"/>
        <v>-2400</v>
      </c>
      <c r="G11" s="560"/>
      <c r="H11" s="560"/>
      <c r="I11" s="560"/>
      <c r="J11" s="560"/>
    </row>
    <row r="12" spans="1:26" ht="12" customHeight="1" x14ac:dyDescent="0.35">
      <c r="A12" s="856">
        <v>2020</v>
      </c>
      <c r="C12" s="184" t="s">
        <v>169</v>
      </c>
      <c r="D12" s="185"/>
      <c r="E12" s="637"/>
      <c r="F12" s="357"/>
      <c r="G12" s="357"/>
      <c r="H12" s="357"/>
      <c r="I12" s="207"/>
      <c r="J12" s="185"/>
    </row>
    <row r="13" spans="1:26" ht="12" customHeight="1" x14ac:dyDescent="0.35">
      <c r="A13" s="856">
        <v>2021</v>
      </c>
      <c r="C13" s="186" t="s">
        <v>173</v>
      </c>
      <c r="D13" s="188"/>
      <c r="E13" s="418"/>
      <c r="F13" s="360"/>
      <c r="G13" s="360"/>
      <c r="H13" s="360"/>
      <c r="I13" s="362"/>
      <c r="J13" s="188"/>
    </row>
    <row r="14" spans="1:26" ht="12" customHeight="1" x14ac:dyDescent="0.35">
      <c r="A14" s="856">
        <v>2022</v>
      </c>
      <c r="C14" s="186" t="s">
        <v>172</v>
      </c>
      <c r="D14" s="188"/>
      <c r="E14" s="418"/>
      <c r="F14" s="360"/>
      <c r="G14" s="360"/>
      <c r="H14" s="360"/>
      <c r="I14" s="208"/>
      <c r="J14" s="188"/>
    </row>
    <row r="15" spans="1:26" ht="12" customHeight="1" x14ac:dyDescent="0.35">
      <c r="A15" s="856">
        <v>2023</v>
      </c>
      <c r="C15" s="186" t="s">
        <v>171</v>
      </c>
      <c r="D15" s="188"/>
      <c r="E15" s="418"/>
      <c r="F15" s="360"/>
      <c r="G15" s="360"/>
      <c r="H15" s="360"/>
      <c r="I15" s="208"/>
      <c r="J15" s="188"/>
    </row>
    <row r="16" spans="1:26" ht="12" customHeight="1" x14ac:dyDescent="0.35">
      <c r="A16" s="856">
        <v>2024</v>
      </c>
      <c r="C16" s="191" t="s">
        <v>170</v>
      </c>
      <c r="D16" s="188"/>
      <c r="E16" s="209"/>
      <c r="F16" s="210"/>
      <c r="G16" s="210"/>
      <c r="H16" s="210"/>
      <c r="I16" s="616"/>
      <c r="J16" s="617"/>
    </row>
    <row r="17" spans="1:10" ht="12" customHeight="1" x14ac:dyDescent="0.35">
      <c r="A17" s="855" t="s">
        <v>116</v>
      </c>
      <c r="C17" s="193" t="s">
        <v>287</v>
      </c>
      <c r="D17" s="523">
        <f>SUM(D11:D16)</f>
        <v>-4400</v>
      </c>
      <c r="E17" s="621">
        <f t="shared" ref="E17:J17" si="1">SUM(E11:E16)</f>
        <v>-2000</v>
      </c>
      <c r="F17" s="521">
        <f t="shared" si="1"/>
        <v>-2400</v>
      </c>
      <c r="G17" s="521">
        <f t="shared" si="1"/>
        <v>0</v>
      </c>
      <c r="H17" s="521">
        <f t="shared" si="1"/>
        <v>0</v>
      </c>
      <c r="I17" s="522">
        <f t="shared" si="1"/>
        <v>0</v>
      </c>
      <c r="J17" s="523">
        <f t="shared" si="1"/>
        <v>0</v>
      </c>
    </row>
    <row r="18" spans="1:10" ht="4.1500000000000004" customHeight="1" x14ac:dyDescent="0.35">
      <c r="A18" s="857"/>
      <c r="C18" s="189"/>
      <c r="D18" s="201"/>
      <c r="E18" s="202"/>
      <c r="F18" s="202"/>
      <c r="G18" s="202"/>
      <c r="H18" s="202"/>
      <c r="I18" s="202"/>
      <c r="J18" s="202"/>
    </row>
    <row r="19" spans="1:10" ht="12.5" customHeight="1" x14ac:dyDescent="0.35">
      <c r="A19" s="855">
        <v>2017</v>
      </c>
      <c r="C19" s="606" t="s">
        <v>267</v>
      </c>
      <c r="D19" s="655"/>
      <c r="E19" s="657"/>
      <c r="F19" s="629"/>
      <c r="G19" s="629"/>
      <c r="H19" s="629"/>
      <c r="I19" s="658"/>
      <c r="J19" s="185"/>
    </row>
    <row r="20" spans="1:10" ht="12" customHeight="1" x14ac:dyDescent="0.35">
      <c r="A20" s="855">
        <v>2018</v>
      </c>
      <c r="C20" s="607" t="s">
        <v>251</v>
      </c>
      <c r="D20" s="656"/>
      <c r="E20" s="624"/>
      <c r="F20" s="625"/>
      <c r="G20" s="625"/>
      <c r="H20" s="625"/>
      <c r="I20" s="659"/>
      <c r="J20" s="188"/>
    </row>
    <row r="21" spans="1:10" ht="12" customHeight="1" x14ac:dyDescent="0.35">
      <c r="A21" s="855">
        <v>2019</v>
      </c>
      <c r="C21" s="608" t="s">
        <v>252</v>
      </c>
      <c r="D21" s="656"/>
      <c r="E21" s="418"/>
      <c r="F21" s="625"/>
      <c r="G21" s="625"/>
      <c r="H21" s="625"/>
      <c r="I21" s="659"/>
      <c r="J21" s="188"/>
    </row>
    <row r="22" spans="1:10" s="603" customFormat="1" ht="12" customHeight="1" x14ac:dyDescent="0.35">
      <c r="A22" s="856" t="s">
        <v>306</v>
      </c>
      <c r="C22" s="609" t="s">
        <v>289</v>
      </c>
      <c r="D22" s="636"/>
      <c r="E22" s="636"/>
      <c r="F22" s="636"/>
      <c r="G22" s="636"/>
      <c r="H22" s="636"/>
      <c r="I22" s="636"/>
      <c r="J22" s="636"/>
    </row>
    <row r="23" spans="1:10" ht="12" customHeight="1" x14ac:dyDescent="0.35">
      <c r="A23" s="855">
        <v>2020</v>
      </c>
      <c r="C23" s="186" t="s">
        <v>174</v>
      </c>
      <c r="D23" s="185"/>
      <c r="E23" s="637"/>
      <c r="F23" s="357"/>
      <c r="G23" s="357"/>
      <c r="H23" s="357"/>
      <c r="I23" s="207"/>
      <c r="J23" s="185"/>
    </row>
    <row r="24" spans="1:10" ht="12" customHeight="1" x14ac:dyDescent="0.35">
      <c r="A24" s="855">
        <v>2021</v>
      </c>
      <c r="C24" s="186" t="s">
        <v>175</v>
      </c>
      <c r="D24" s="188"/>
      <c r="E24" s="418"/>
      <c r="F24" s="360"/>
      <c r="G24" s="360"/>
      <c r="H24" s="360"/>
      <c r="I24" s="362"/>
      <c r="J24" s="188"/>
    </row>
    <row r="25" spans="1:10" ht="12" customHeight="1" x14ac:dyDescent="0.35">
      <c r="A25" s="855">
        <v>2022</v>
      </c>
      <c r="C25" s="186" t="s">
        <v>178</v>
      </c>
      <c r="D25" s="188"/>
      <c r="E25" s="418"/>
      <c r="F25" s="360"/>
      <c r="G25" s="360"/>
      <c r="H25" s="360"/>
      <c r="I25" s="208"/>
      <c r="J25" s="188"/>
    </row>
    <row r="26" spans="1:10" ht="12" customHeight="1" x14ac:dyDescent="0.35">
      <c r="A26" s="855">
        <v>2023</v>
      </c>
      <c r="C26" s="186" t="s">
        <v>176</v>
      </c>
      <c r="D26" s="188"/>
      <c r="E26" s="418"/>
      <c r="F26" s="360"/>
      <c r="G26" s="360"/>
      <c r="H26" s="360"/>
      <c r="I26" s="208"/>
      <c r="J26" s="188"/>
    </row>
    <row r="27" spans="1:10" ht="12" customHeight="1" x14ac:dyDescent="0.35">
      <c r="A27" s="855">
        <v>2024</v>
      </c>
      <c r="C27" s="191" t="s">
        <v>177</v>
      </c>
      <c r="D27" s="188"/>
      <c r="E27" s="209"/>
      <c r="F27" s="210"/>
      <c r="G27" s="210"/>
      <c r="H27" s="210"/>
      <c r="I27" s="616"/>
      <c r="J27" s="617"/>
    </row>
    <row r="28" spans="1:10" ht="12" customHeight="1" x14ac:dyDescent="0.35">
      <c r="A28" s="855" t="s">
        <v>116</v>
      </c>
      <c r="C28" s="193" t="s">
        <v>290</v>
      </c>
      <c r="D28" s="622"/>
      <c r="E28" s="716"/>
      <c r="F28" s="649"/>
      <c r="G28" s="649"/>
      <c r="H28" s="649"/>
      <c r="I28" s="660"/>
      <c r="J28" s="622"/>
    </row>
    <row r="29" spans="1:10" ht="4.1500000000000004" customHeight="1" x14ac:dyDescent="0.35">
      <c r="A29" s="857"/>
      <c r="C29" s="189"/>
      <c r="D29" s="189"/>
      <c r="E29" s="190"/>
      <c r="F29" s="190"/>
      <c r="G29" s="190"/>
      <c r="H29" s="190"/>
      <c r="I29" s="190"/>
      <c r="J29" s="190"/>
    </row>
    <row r="30" spans="1:10" ht="12" customHeight="1" x14ac:dyDescent="0.35">
      <c r="A30" s="855">
        <v>2020</v>
      </c>
      <c r="C30" s="196" t="s">
        <v>179</v>
      </c>
      <c r="D30" s="652"/>
      <c r="E30" s="637"/>
      <c r="F30" s="357"/>
      <c r="G30" s="629"/>
      <c r="H30" s="357"/>
      <c r="I30" s="207"/>
      <c r="J30" s="185"/>
    </row>
    <row r="31" spans="1:10" ht="12" customHeight="1" x14ac:dyDescent="0.35">
      <c r="A31" s="855">
        <v>2021</v>
      </c>
      <c r="C31" s="197" t="s">
        <v>180</v>
      </c>
      <c r="D31" s="653"/>
      <c r="E31" s="418"/>
      <c r="F31" s="360"/>
      <c r="G31" s="360"/>
      <c r="H31" s="625"/>
      <c r="I31" s="362"/>
      <c r="J31" s="188"/>
    </row>
    <row r="32" spans="1:10" ht="12" customHeight="1" x14ac:dyDescent="0.35">
      <c r="A32" s="855">
        <v>2022</v>
      </c>
      <c r="C32" s="197" t="s">
        <v>181</v>
      </c>
      <c r="D32" s="653"/>
      <c r="E32" s="418"/>
      <c r="F32" s="360"/>
      <c r="G32" s="360"/>
      <c r="H32" s="360"/>
      <c r="I32" s="659"/>
      <c r="J32" s="188"/>
    </row>
    <row r="33" spans="1:12" ht="12" customHeight="1" x14ac:dyDescent="0.35">
      <c r="A33" s="855">
        <v>2023</v>
      </c>
      <c r="C33" s="197" t="s">
        <v>182</v>
      </c>
      <c r="D33" s="653"/>
      <c r="E33" s="418"/>
      <c r="F33" s="360"/>
      <c r="G33" s="360"/>
      <c r="H33" s="360"/>
      <c r="I33" s="208"/>
      <c r="J33" s="188"/>
    </row>
    <row r="34" spans="1:12" ht="12" customHeight="1" x14ac:dyDescent="0.35">
      <c r="A34" s="855">
        <v>2024</v>
      </c>
      <c r="C34" s="204" t="s">
        <v>183</v>
      </c>
      <c r="D34" s="654"/>
      <c r="E34" s="209"/>
      <c r="F34" s="210"/>
      <c r="G34" s="210"/>
      <c r="H34" s="210"/>
      <c r="I34" s="616"/>
      <c r="J34" s="617"/>
    </row>
    <row r="35" spans="1:12" ht="12" customHeight="1" x14ac:dyDescent="0.35">
      <c r="A35" s="855" t="s">
        <v>116</v>
      </c>
      <c r="C35" s="193" t="s">
        <v>166</v>
      </c>
      <c r="D35" s="622"/>
      <c r="E35" s="716"/>
      <c r="F35" s="649"/>
      <c r="G35" s="649"/>
      <c r="H35" s="649"/>
      <c r="I35" s="660"/>
      <c r="J35" s="622"/>
    </row>
    <row r="36" spans="1:12" ht="4.1500000000000004" customHeight="1" x14ac:dyDescent="0.35">
      <c r="A36" s="857"/>
      <c r="C36" s="189"/>
      <c r="D36" s="189"/>
      <c r="E36" s="190"/>
      <c r="F36" s="190"/>
      <c r="G36" s="190"/>
      <c r="H36" s="190"/>
      <c r="I36" s="190"/>
      <c r="J36" s="190"/>
    </row>
    <row r="37" spans="1:12" ht="12" customHeight="1" x14ac:dyDescent="0.35">
      <c r="A37" s="855">
        <v>2020</v>
      </c>
      <c r="C37" s="196" t="s">
        <v>184</v>
      </c>
      <c r="D37" s="203">
        <f>'T2 NSA'!C23</f>
        <v>0</v>
      </c>
      <c r="E37" s="354"/>
      <c r="F37" s="355"/>
      <c r="G37" s="356">
        <f>D37</f>
        <v>0</v>
      </c>
      <c r="H37" s="357"/>
      <c r="I37" s="207"/>
      <c r="J37" s="185"/>
    </row>
    <row r="38" spans="1:12" ht="12" customHeight="1" x14ac:dyDescent="0.35">
      <c r="A38" s="855">
        <v>2021</v>
      </c>
      <c r="C38" s="197" t="s">
        <v>185</v>
      </c>
      <c r="D38" s="199">
        <f>'T2 NSA'!D23</f>
        <v>0</v>
      </c>
      <c r="E38" s="358"/>
      <c r="F38" s="359"/>
      <c r="G38" s="360"/>
      <c r="H38" s="361">
        <f>D38</f>
        <v>0</v>
      </c>
      <c r="I38" s="362"/>
      <c r="J38" s="188"/>
    </row>
    <row r="39" spans="1:12" ht="12" customHeight="1" x14ac:dyDescent="0.35">
      <c r="A39" s="855">
        <v>2022</v>
      </c>
      <c r="C39" s="197" t="s">
        <v>186</v>
      </c>
      <c r="D39" s="199">
        <f>'T2 NSA'!E23</f>
        <v>0</v>
      </c>
      <c r="E39" s="358"/>
      <c r="F39" s="359"/>
      <c r="G39" s="360"/>
      <c r="H39" s="360"/>
      <c r="I39" s="525">
        <f>D39</f>
        <v>0</v>
      </c>
      <c r="J39" s="188"/>
    </row>
    <row r="40" spans="1:12" ht="12" customHeight="1" x14ac:dyDescent="0.35">
      <c r="A40" s="855">
        <v>2023</v>
      </c>
      <c r="C40" s="197" t="s">
        <v>187</v>
      </c>
      <c r="D40" s="199">
        <f>'T2 NSA'!F23</f>
        <v>0</v>
      </c>
      <c r="E40" s="358"/>
      <c r="F40" s="359"/>
      <c r="G40" s="360"/>
      <c r="H40" s="360"/>
      <c r="I40" s="208"/>
      <c r="J40" s="187">
        <f>D40</f>
        <v>0</v>
      </c>
      <c r="L40" s="236"/>
    </row>
    <row r="41" spans="1:12" ht="12" customHeight="1" x14ac:dyDescent="0.35">
      <c r="A41" s="855">
        <v>2024</v>
      </c>
      <c r="C41" s="204" t="s">
        <v>188</v>
      </c>
      <c r="D41" s="205">
        <f>'T2 NSA'!G23</f>
        <v>0</v>
      </c>
      <c r="E41" s="363"/>
      <c r="F41" s="364"/>
      <c r="G41" s="364"/>
      <c r="H41" s="364"/>
      <c r="I41" s="206"/>
      <c r="J41" s="192">
        <f>D41</f>
        <v>0</v>
      </c>
    </row>
    <row r="42" spans="1:12" ht="12" customHeight="1" x14ac:dyDescent="0.35">
      <c r="A42" s="855" t="s">
        <v>116</v>
      </c>
      <c r="C42" s="193" t="s">
        <v>324</v>
      </c>
      <c r="D42" s="523">
        <f>SUM(D37:D41)</f>
        <v>0</v>
      </c>
      <c r="E42" s="716"/>
      <c r="F42" s="649"/>
      <c r="G42" s="521">
        <f t="shared" ref="G42:J42" si="2">SUM(G37:G41)</f>
        <v>0</v>
      </c>
      <c r="H42" s="521">
        <f t="shared" si="2"/>
        <v>0</v>
      </c>
      <c r="I42" s="522">
        <f t="shared" si="2"/>
        <v>0</v>
      </c>
      <c r="J42" s="523">
        <f t="shared" si="2"/>
        <v>0</v>
      </c>
    </row>
    <row r="43" spans="1:12" ht="4.9000000000000004" customHeight="1" x14ac:dyDescent="0.35">
      <c r="A43" s="857"/>
      <c r="C43" s="189"/>
      <c r="D43" s="189"/>
      <c r="E43" s="190"/>
      <c r="F43" s="190"/>
      <c r="G43" s="190"/>
      <c r="H43" s="190"/>
      <c r="I43" s="190"/>
      <c r="J43" s="190"/>
    </row>
    <row r="44" spans="1:12" ht="12" customHeight="1" x14ac:dyDescent="0.35">
      <c r="A44" s="855">
        <v>2020</v>
      </c>
      <c r="C44" s="196" t="s">
        <v>189</v>
      </c>
      <c r="D44" s="203">
        <f>'T2 NSA'!C24</f>
        <v>0</v>
      </c>
      <c r="E44" s="354"/>
      <c r="F44" s="355"/>
      <c r="G44" s="356">
        <f>D44</f>
        <v>0</v>
      </c>
      <c r="H44" s="357"/>
      <c r="I44" s="207"/>
      <c r="J44" s="185"/>
    </row>
    <row r="45" spans="1:12" ht="12" customHeight="1" x14ac:dyDescent="0.35">
      <c r="A45" s="855">
        <v>2021</v>
      </c>
      <c r="C45" s="197" t="s">
        <v>190</v>
      </c>
      <c r="D45" s="199">
        <f>'T2 NSA'!D24</f>
        <v>2000</v>
      </c>
      <c r="E45" s="358"/>
      <c r="F45" s="359"/>
      <c r="G45" s="360"/>
      <c r="H45" s="361">
        <f>D45</f>
        <v>2000</v>
      </c>
      <c r="I45" s="362"/>
      <c r="J45" s="188"/>
      <c r="L45" s="391"/>
    </row>
    <row r="46" spans="1:12" ht="12" customHeight="1" x14ac:dyDescent="0.35">
      <c r="A46" s="855">
        <v>2022</v>
      </c>
      <c r="C46" s="197" t="s">
        <v>191</v>
      </c>
      <c r="D46" s="199">
        <f>'T2 NSA'!E24</f>
        <v>2000</v>
      </c>
      <c r="E46" s="358"/>
      <c r="F46" s="359"/>
      <c r="G46" s="360"/>
      <c r="H46" s="360"/>
      <c r="I46" s="218">
        <f>D46</f>
        <v>2000</v>
      </c>
      <c r="J46" s="188"/>
    </row>
    <row r="47" spans="1:12" ht="12" customHeight="1" x14ac:dyDescent="0.35">
      <c r="A47" s="855">
        <v>2023</v>
      </c>
      <c r="C47" s="197" t="s">
        <v>192</v>
      </c>
      <c r="D47" s="199">
        <f>'T2 NSA'!F24</f>
        <v>0</v>
      </c>
      <c r="E47" s="358"/>
      <c r="F47" s="359"/>
      <c r="G47" s="360"/>
      <c r="H47" s="360"/>
      <c r="I47" s="208"/>
      <c r="J47" s="187">
        <f>D47</f>
        <v>0</v>
      </c>
    </row>
    <row r="48" spans="1:12" ht="12" customHeight="1" x14ac:dyDescent="0.35">
      <c r="A48" s="855">
        <v>2024</v>
      </c>
      <c r="C48" s="204" t="s">
        <v>193</v>
      </c>
      <c r="D48" s="205">
        <f>'T2 NSA'!G24</f>
        <v>0</v>
      </c>
      <c r="E48" s="363"/>
      <c r="F48" s="364"/>
      <c r="G48" s="364"/>
      <c r="H48" s="364"/>
      <c r="I48" s="206"/>
      <c r="J48" s="192">
        <f>D48</f>
        <v>0</v>
      </c>
    </row>
    <row r="49" spans="1:10" ht="12" customHeight="1" x14ac:dyDescent="0.35">
      <c r="A49" s="855" t="s">
        <v>116</v>
      </c>
      <c r="C49" s="193" t="s">
        <v>325</v>
      </c>
      <c r="D49" s="523">
        <f t="shared" ref="D49:J49" si="3">SUM(D44:D48)</f>
        <v>4000</v>
      </c>
      <c r="E49" s="716"/>
      <c r="F49" s="649"/>
      <c r="G49" s="521">
        <f t="shared" si="3"/>
        <v>0</v>
      </c>
      <c r="H49" s="521">
        <f t="shared" si="3"/>
        <v>2000</v>
      </c>
      <c r="I49" s="522">
        <f t="shared" si="3"/>
        <v>2000</v>
      </c>
      <c r="J49" s="523">
        <f t="shared" si="3"/>
        <v>0</v>
      </c>
    </row>
    <row r="50" spans="1:10" ht="4.9000000000000004" customHeight="1" x14ac:dyDescent="0.35">
      <c r="A50" s="857"/>
      <c r="C50" s="189"/>
      <c r="D50" s="189"/>
      <c r="E50" s="190"/>
      <c r="F50" s="190"/>
      <c r="G50" s="190"/>
      <c r="H50" s="190"/>
      <c r="I50" s="190"/>
      <c r="J50" s="190"/>
    </row>
    <row r="51" spans="1:10" ht="12" customHeight="1" x14ac:dyDescent="0.35">
      <c r="A51" s="855">
        <v>2020</v>
      </c>
      <c r="C51" s="196" t="s">
        <v>194</v>
      </c>
      <c r="D51" s="652"/>
      <c r="E51" s="637"/>
      <c r="F51" s="357"/>
      <c r="G51" s="629"/>
      <c r="H51" s="357"/>
      <c r="I51" s="207"/>
      <c r="J51" s="185"/>
    </row>
    <row r="52" spans="1:10" ht="12" customHeight="1" x14ac:dyDescent="0.35">
      <c r="A52" s="855">
        <v>2021</v>
      </c>
      <c r="C52" s="197" t="s">
        <v>195</v>
      </c>
      <c r="D52" s="653"/>
      <c r="E52" s="418"/>
      <c r="F52" s="360"/>
      <c r="G52" s="360"/>
      <c r="H52" s="625"/>
      <c r="I52" s="362"/>
      <c r="J52" s="188"/>
    </row>
    <row r="53" spans="1:10" ht="12" customHeight="1" x14ac:dyDescent="0.35">
      <c r="A53" s="855">
        <v>2022</v>
      </c>
      <c r="C53" s="197" t="s">
        <v>196</v>
      </c>
      <c r="D53" s="653"/>
      <c r="E53" s="418"/>
      <c r="F53" s="360"/>
      <c r="G53" s="360"/>
      <c r="H53" s="360"/>
      <c r="I53" s="659"/>
      <c r="J53" s="188"/>
    </row>
    <row r="54" spans="1:10" ht="12" customHeight="1" x14ac:dyDescent="0.35">
      <c r="A54" s="855">
        <v>2023</v>
      </c>
      <c r="C54" s="197" t="s">
        <v>197</v>
      </c>
      <c r="D54" s="653"/>
      <c r="E54" s="418"/>
      <c r="F54" s="360"/>
      <c r="G54" s="360"/>
      <c r="H54" s="360"/>
      <c r="I54" s="208"/>
      <c r="J54" s="188"/>
    </row>
    <row r="55" spans="1:10" ht="12" customHeight="1" x14ac:dyDescent="0.35">
      <c r="A55" s="855">
        <v>2024</v>
      </c>
      <c r="C55" s="204" t="s">
        <v>198</v>
      </c>
      <c r="D55" s="654"/>
      <c r="E55" s="209"/>
      <c r="F55" s="210"/>
      <c r="G55" s="210"/>
      <c r="H55" s="210"/>
      <c r="I55" s="616"/>
      <c r="J55" s="617"/>
    </row>
    <row r="56" spans="1:10" ht="12" customHeight="1" x14ac:dyDescent="0.35">
      <c r="A56" s="855" t="s">
        <v>116</v>
      </c>
      <c r="C56" s="193" t="s">
        <v>96</v>
      </c>
      <c r="D56" s="622"/>
      <c r="E56" s="716"/>
      <c r="F56" s="649"/>
      <c r="G56" s="649"/>
      <c r="H56" s="649"/>
      <c r="I56" s="660"/>
      <c r="J56" s="622"/>
    </row>
    <row r="57" spans="1:10" ht="3.65" customHeight="1" x14ac:dyDescent="0.35">
      <c r="A57" s="857"/>
      <c r="C57" s="189"/>
      <c r="D57" s="189"/>
      <c r="E57" s="190"/>
      <c r="F57" s="190"/>
      <c r="G57" s="190"/>
      <c r="H57" s="190"/>
      <c r="I57" s="190"/>
      <c r="J57" s="190"/>
    </row>
    <row r="58" spans="1:10" ht="12" customHeight="1" x14ac:dyDescent="0.35">
      <c r="A58" s="855">
        <v>2020</v>
      </c>
      <c r="C58" s="196" t="s">
        <v>199</v>
      </c>
      <c r="D58" s="652"/>
      <c r="E58" s="637"/>
      <c r="F58" s="357"/>
      <c r="G58" s="629"/>
      <c r="H58" s="357"/>
      <c r="I58" s="207"/>
      <c r="J58" s="185"/>
    </row>
    <row r="59" spans="1:10" ht="12" customHeight="1" x14ac:dyDescent="0.35">
      <c r="A59" s="855">
        <v>2021</v>
      </c>
      <c r="C59" s="197" t="s">
        <v>200</v>
      </c>
      <c r="D59" s="653"/>
      <c r="E59" s="418"/>
      <c r="F59" s="360"/>
      <c r="G59" s="360"/>
      <c r="H59" s="625"/>
      <c r="I59" s="362"/>
      <c r="J59" s="188"/>
    </row>
    <row r="60" spans="1:10" ht="12" customHeight="1" x14ac:dyDescent="0.35">
      <c r="A60" s="855">
        <v>2022</v>
      </c>
      <c r="C60" s="197" t="s">
        <v>201</v>
      </c>
      <c r="D60" s="653"/>
      <c r="E60" s="418"/>
      <c r="F60" s="360"/>
      <c r="G60" s="360"/>
      <c r="H60" s="360"/>
      <c r="I60" s="659"/>
      <c r="J60" s="188"/>
    </row>
    <row r="61" spans="1:10" ht="12" customHeight="1" x14ac:dyDescent="0.35">
      <c r="A61" s="855">
        <v>2023</v>
      </c>
      <c r="C61" s="197" t="s">
        <v>202</v>
      </c>
      <c r="D61" s="653"/>
      <c r="E61" s="418"/>
      <c r="F61" s="360"/>
      <c r="G61" s="360"/>
      <c r="H61" s="360"/>
      <c r="I61" s="208"/>
      <c r="J61" s="188"/>
    </row>
    <row r="62" spans="1:10" ht="12" customHeight="1" x14ac:dyDescent="0.35">
      <c r="A62" s="855">
        <v>2024</v>
      </c>
      <c r="C62" s="204" t="s">
        <v>203</v>
      </c>
      <c r="D62" s="654"/>
      <c r="E62" s="209"/>
      <c r="F62" s="210"/>
      <c r="G62" s="210"/>
      <c r="H62" s="210"/>
      <c r="I62" s="616"/>
      <c r="J62" s="617"/>
    </row>
    <row r="63" spans="1:10" ht="12" customHeight="1" x14ac:dyDescent="0.35">
      <c r="A63" s="855" t="s">
        <v>116</v>
      </c>
      <c r="C63" s="193" t="s">
        <v>97</v>
      </c>
      <c r="D63" s="622"/>
      <c r="E63" s="716"/>
      <c r="F63" s="649"/>
      <c r="G63" s="649"/>
      <c r="H63" s="649"/>
      <c r="I63" s="660"/>
      <c r="J63" s="622"/>
    </row>
    <row r="64" spans="1:10" ht="3.65" customHeight="1" x14ac:dyDescent="0.35">
      <c r="A64" s="857"/>
      <c r="C64" s="189"/>
      <c r="D64" s="189"/>
      <c r="E64" s="190"/>
      <c r="F64" s="190"/>
      <c r="G64" s="190"/>
      <c r="H64" s="190"/>
      <c r="I64" s="190"/>
      <c r="J64" s="190"/>
    </row>
    <row r="65" spans="1:10" ht="12" customHeight="1" x14ac:dyDescent="0.35">
      <c r="A65" s="855">
        <v>2020</v>
      </c>
      <c r="C65" s="196" t="s">
        <v>204</v>
      </c>
      <c r="D65" s="652"/>
      <c r="E65" s="637"/>
      <c r="F65" s="357"/>
      <c r="G65" s="629"/>
      <c r="H65" s="357"/>
      <c r="I65" s="207"/>
      <c r="J65" s="185"/>
    </row>
    <row r="66" spans="1:10" ht="12" customHeight="1" x14ac:dyDescent="0.35">
      <c r="A66" s="855">
        <v>2021</v>
      </c>
      <c r="C66" s="197" t="s">
        <v>205</v>
      </c>
      <c r="D66" s="653"/>
      <c r="E66" s="418"/>
      <c r="F66" s="360"/>
      <c r="G66" s="360"/>
      <c r="H66" s="625"/>
      <c r="I66" s="362"/>
      <c r="J66" s="188"/>
    </row>
    <row r="67" spans="1:10" ht="12" customHeight="1" x14ac:dyDescent="0.35">
      <c r="A67" s="855">
        <v>2022</v>
      </c>
      <c r="C67" s="197" t="s">
        <v>206</v>
      </c>
      <c r="D67" s="653"/>
      <c r="E67" s="418"/>
      <c r="F67" s="360"/>
      <c r="G67" s="360"/>
      <c r="H67" s="360"/>
      <c r="I67" s="659"/>
      <c r="J67" s="188"/>
    </row>
    <row r="68" spans="1:10" ht="12" customHeight="1" x14ac:dyDescent="0.35">
      <c r="A68" s="855">
        <v>2023</v>
      </c>
      <c r="C68" s="197" t="s">
        <v>207</v>
      </c>
      <c r="D68" s="653"/>
      <c r="E68" s="418"/>
      <c r="F68" s="360"/>
      <c r="G68" s="360"/>
      <c r="H68" s="360"/>
      <c r="I68" s="208"/>
      <c r="J68" s="188"/>
    </row>
    <row r="69" spans="1:10" ht="12" customHeight="1" x14ac:dyDescent="0.35">
      <c r="A69" s="855">
        <v>2024</v>
      </c>
      <c r="C69" s="204" t="s">
        <v>208</v>
      </c>
      <c r="D69" s="654"/>
      <c r="E69" s="209"/>
      <c r="F69" s="210"/>
      <c r="G69" s="210"/>
      <c r="H69" s="210"/>
      <c r="I69" s="616"/>
      <c r="J69" s="617"/>
    </row>
    <row r="70" spans="1:10" ht="12" customHeight="1" x14ac:dyDescent="0.35">
      <c r="A70" s="855" t="s">
        <v>116</v>
      </c>
      <c r="C70" s="193" t="s">
        <v>98</v>
      </c>
      <c r="D70" s="622"/>
      <c r="E70" s="716"/>
      <c r="F70" s="649"/>
      <c r="G70" s="649"/>
      <c r="H70" s="649"/>
      <c r="I70" s="660"/>
      <c r="J70" s="622"/>
    </row>
    <row r="71" spans="1:10" ht="3.65" customHeight="1" x14ac:dyDescent="0.35">
      <c r="A71" s="857"/>
      <c r="C71" s="189"/>
      <c r="D71" s="189"/>
      <c r="E71" s="190"/>
      <c r="F71" s="190"/>
      <c r="G71" s="190"/>
      <c r="H71" s="190"/>
      <c r="I71" s="190"/>
      <c r="J71" s="190"/>
    </row>
    <row r="72" spans="1:10" ht="12" customHeight="1" x14ac:dyDescent="0.35">
      <c r="A72" s="855">
        <v>2017</v>
      </c>
      <c r="C72" s="606" t="s">
        <v>268</v>
      </c>
      <c r="D72" s="618">
        <v>100</v>
      </c>
      <c r="E72" s="611">
        <v>0</v>
      </c>
      <c r="F72" s="612">
        <v>0</v>
      </c>
      <c r="G72" s="612">
        <f>+D72</f>
        <v>100</v>
      </c>
      <c r="H72" s="612">
        <v>0</v>
      </c>
      <c r="I72" s="613">
        <v>0</v>
      </c>
      <c r="J72" s="220">
        <f t="shared" ref="J72:J74" si="4">D72-SUM(E72:I72)</f>
        <v>0</v>
      </c>
    </row>
    <row r="73" spans="1:10" ht="12" customHeight="1" x14ac:dyDescent="0.35">
      <c r="A73" s="855">
        <v>2018</v>
      </c>
      <c r="C73" s="607" t="s">
        <v>270</v>
      </c>
      <c r="D73" s="619">
        <v>-100</v>
      </c>
      <c r="E73" s="610">
        <f>+D73</f>
        <v>-100</v>
      </c>
      <c r="F73" s="614">
        <v>0</v>
      </c>
      <c r="G73" s="614">
        <v>0</v>
      </c>
      <c r="H73" s="614">
        <v>0</v>
      </c>
      <c r="I73" s="615">
        <v>0</v>
      </c>
      <c r="J73" s="219">
        <f t="shared" si="4"/>
        <v>0</v>
      </c>
    </row>
    <row r="74" spans="1:10" ht="12" customHeight="1" x14ac:dyDescent="0.35">
      <c r="A74" s="855">
        <v>2019</v>
      </c>
      <c r="C74" s="607" t="s">
        <v>269</v>
      </c>
      <c r="D74" s="619">
        <v>200</v>
      </c>
      <c r="E74" s="620"/>
      <c r="F74" s="614">
        <f>+D74</f>
        <v>200</v>
      </c>
      <c r="G74" s="614">
        <v>0</v>
      </c>
      <c r="H74" s="614">
        <v>0</v>
      </c>
      <c r="I74" s="615">
        <v>0</v>
      </c>
      <c r="J74" s="219">
        <f t="shared" si="4"/>
        <v>0</v>
      </c>
    </row>
    <row r="75" spans="1:10" ht="12" customHeight="1" x14ac:dyDescent="0.35">
      <c r="A75" s="855" t="s">
        <v>116</v>
      </c>
      <c r="C75" s="193" t="s">
        <v>291</v>
      </c>
      <c r="D75" s="523">
        <f>SUM(D72:D74)</f>
        <v>200</v>
      </c>
      <c r="E75" s="621">
        <f t="shared" ref="E75:J75" si="5">SUM(E72:E74)</f>
        <v>-100</v>
      </c>
      <c r="F75" s="521">
        <f t="shared" si="5"/>
        <v>200</v>
      </c>
      <c r="G75" s="521">
        <f t="shared" si="5"/>
        <v>100</v>
      </c>
      <c r="H75" s="521">
        <f t="shared" si="5"/>
        <v>0</v>
      </c>
      <c r="I75" s="522">
        <f t="shared" si="5"/>
        <v>0</v>
      </c>
      <c r="J75" s="523">
        <f t="shared" si="5"/>
        <v>0</v>
      </c>
    </row>
    <row r="76" spans="1:10" ht="3.65" customHeight="1" x14ac:dyDescent="0.35">
      <c r="A76" s="857"/>
      <c r="C76" s="189"/>
      <c r="D76" s="189"/>
      <c r="E76" s="190"/>
      <c r="F76" s="190"/>
      <c r="G76" s="190"/>
      <c r="H76" s="190"/>
      <c r="I76" s="190"/>
      <c r="J76" s="190"/>
    </row>
    <row r="77" spans="1:10" ht="12" customHeight="1" x14ac:dyDescent="0.35">
      <c r="A77" s="855">
        <v>2017</v>
      </c>
      <c r="C77" s="606" t="s">
        <v>253</v>
      </c>
      <c r="D77" s="712"/>
      <c r="E77" s="657"/>
      <c r="F77" s="629"/>
      <c r="G77" s="629"/>
      <c r="H77" s="629"/>
      <c r="I77" s="658"/>
      <c r="J77" s="185"/>
    </row>
    <row r="78" spans="1:10" ht="12" customHeight="1" x14ac:dyDescent="0.35">
      <c r="A78" s="855">
        <v>2018</v>
      </c>
      <c r="C78" s="607" t="s">
        <v>254</v>
      </c>
      <c r="D78" s="713"/>
      <c r="E78" s="418"/>
      <c r="F78" s="360"/>
      <c r="G78" s="360"/>
      <c r="H78" s="360"/>
      <c r="I78" s="208"/>
      <c r="J78" s="188"/>
    </row>
    <row r="79" spans="1:10" ht="12" customHeight="1" x14ac:dyDescent="0.35">
      <c r="A79" s="855">
        <v>2019</v>
      </c>
      <c r="C79" s="607" t="s">
        <v>255</v>
      </c>
      <c r="D79" s="713"/>
      <c r="E79" s="418"/>
      <c r="F79" s="360"/>
      <c r="G79" s="360"/>
      <c r="H79" s="360"/>
      <c r="I79" s="362"/>
      <c r="J79" s="188"/>
    </row>
    <row r="80" spans="1:10" ht="12" customHeight="1" x14ac:dyDescent="0.35">
      <c r="A80" s="856" t="s">
        <v>306</v>
      </c>
      <c r="C80" s="609" t="s">
        <v>292</v>
      </c>
      <c r="D80" s="636"/>
      <c r="E80" s="636"/>
      <c r="F80" s="636"/>
      <c r="G80" s="636"/>
      <c r="H80" s="636"/>
      <c r="I80" s="636"/>
      <c r="J80" s="636"/>
    </row>
    <row r="81" spans="1:10" ht="12" customHeight="1" x14ac:dyDescent="0.35">
      <c r="A81" s="855">
        <v>2020</v>
      </c>
      <c r="C81" s="184" t="s">
        <v>209</v>
      </c>
      <c r="D81" s="661"/>
      <c r="E81" s="637"/>
      <c r="F81" s="357"/>
      <c r="G81" s="357"/>
      <c r="H81" s="357"/>
      <c r="I81" s="207"/>
      <c r="J81" s="185"/>
    </row>
    <row r="82" spans="1:10" ht="12" customHeight="1" x14ac:dyDescent="0.35">
      <c r="A82" s="855">
        <v>2021</v>
      </c>
      <c r="C82" s="186" t="s">
        <v>210</v>
      </c>
      <c r="D82" s="662"/>
      <c r="E82" s="418"/>
      <c r="F82" s="360"/>
      <c r="G82" s="360"/>
      <c r="H82" s="360"/>
      <c r="I82" s="362"/>
      <c r="J82" s="188"/>
    </row>
    <row r="83" spans="1:10" ht="12" customHeight="1" x14ac:dyDescent="0.35">
      <c r="A83" s="855">
        <v>2022</v>
      </c>
      <c r="C83" s="186" t="s">
        <v>211</v>
      </c>
      <c r="D83" s="662"/>
      <c r="E83" s="418"/>
      <c r="F83" s="360"/>
      <c r="G83" s="360"/>
      <c r="H83" s="360"/>
      <c r="I83" s="362"/>
      <c r="J83" s="188"/>
    </row>
    <row r="84" spans="1:10" ht="12" customHeight="1" x14ac:dyDescent="0.35">
      <c r="A84" s="855">
        <v>2023</v>
      </c>
      <c r="C84" s="186" t="s">
        <v>212</v>
      </c>
      <c r="D84" s="662"/>
      <c r="E84" s="418"/>
      <c r="F84" s="360"/>
      <c r="G84" s="360"/>
      <c r="H84" s="360"/>
      <c r="I84" s="208"/>
      <c r="J84" s="188"/>
    </row>
    <row r="85" spans="1:10" ht="12" customHeight="1" x14ac:dyDescent="0.35">
      <c r="A85" s="855">
        <v>2024</v>
      </c>
      <c r="C85" s="191" t="s">
        <v>213</v>
      </c>
      <c r="D85" s="663"/>
      <c r="E85" s="209"/>
      <c r="F85" s="210"/>
      <c r="G85" s="210"/>
      <c r="H85" s="210"/>
      <c r="I85" s="616"/>
      <c r="J85" s="617"/>
    </row>
    <row r="86" spans="1:10" ht="12" customHeight="1" x14ac:dyDescent="0.35">
      <c r="A86" s="855" t="s">
        <v>116</v>
      </c>
      <c r="C86" s="193" t="s">
        <v>293</v>
      </c>
      <c r="D86" s="622"/>
      <c r="E86" s="716"/>
      <c r="F86" s="649"/>
      <c r="G86" s="649"/>
      <c r="H86" s="649"/>
      <c r="I86" s="660"/>
      <c r="J86" s="622"/>
    </row>
    <row r="87" spans="1:10" ht="4.1500000000000004" customHeight="1" x14ac:dyDescent="0.35">
      <c r="A87" s="857"/>
      <c r="C87" s="189"/>
      <c r="D87" s="189"/>
      <c r="E87" s="189"/>
      <c r="F87" s="189"/>
      <c r="G87" s="189"/>
      <c r="H87" s="189"/>
      <c r="I87" s="195"/>
      <c r="J87" s="189"/>
    </row>
    <row r="88" spans="1:10" ht="12" customHeight="1" x14ac:dyDescent="0.35">
      <c r="A88" s="855">
        <v>2017</v>
      </c>
      <c r="C88" s="184" t="s">
        <v>274</v>
      </c>
      <c r="D88" s="558">
        <v>0</v>
      </c>
      <c r="E88" s="611">
        <v>0</v>
      </c>
      <c r="F88" s="612">
        <v>0</v>
      </c>
      <c r="G88" s="612">
        <v>0</v>
      </c>
      <c r="H88" s="612">
        <v>0</v>
      </c>
      <c r="I88" s="613">
        <v>0</v>
      </c>
      <c r="J88" s="185"/>
    </row>
    <row r="89" spans="1:10" ht="12" customHeight="1" x14ac:dyDescent="0.35">
      <c r="A89" s="855">
        <v>2018</v>
      </c>
      <c r="C89" s="186" t="s">
        <v>275</v>
      </c>
      <c r="D89" s="559">
        <v>0</v>
      </c>
      <c r="E89" s="610">
        <v>0</v>
      </c>
      <c r="F89" s="614">
        <v>0</v>
      </c>
      <c r="G89" s="614">
        <v>0</v>
      </c>
      <c r="H89" s="614">
        <v>0</v>
      </c>
      <c r="I89" s="615">
        <v>0</v>
      </c>
      <c r="J89" s="188"/>
    </row>
    <row r="90" spans="1:10" ht="12" customHeight="1" x14ac:dyDescent="0.35">
      <c r="A90" s="855">
        <v>2019</v>
      </c>
      <c r="C90" s="186" t="s">
        <v>276</v>
      </c>
      <c r="D90" s="559">
        <v>0</v>
      </c>
      <c r="E90" s="620"/>
      <c r="F90" s="614">
        <v>0</v>
      </c>
      <c r="G90" s="614">
        <v>0</v>
      </c>
      <c r="H90" s="614">
        <v>0</v>
      </c>
      <c r="I90" s="615">
        <v>0</v>
      </c>
      <c r="J90" s="188"/>
    </row>
    <row r="91" spans="1:10" ht="14.5" customHeight="1" x14ac:dyDescent="0.35">
      <c r="A91" s="856" t="s">
        <v>306</v>
      </c>
      <c r="C91" s="609" t="s">
        <v>295</v>
      </c>
      <c r="D91" s="634">
        <f>SUM(D88:D90)</f>
        <v>0</v>
      </c>
      <c r="E91" s="634">
        <f t="shared" ref="E91:I91" si="6">SUM(E88:E90)</f>
        <v>0</v>
      </c>
      <c r="F91" s="634">
        <f t="shared" si="6"/>
        <v>0</v>
      </c>
      <c r="G91" s="634">
        <f t="shared" si="6"/>
        <v>0</v>
      </c>
      <c r="H91" s="634">
        <f t="shared" si="6"/>
        <v>0</v>
      </c>
      <c r="I91" s="635">
        <f t="shared" si="6"/>
        <v>0</v>
      </c>
      <c r="J91" s="636"/>
    </row>
    <row r="92" spans="1:10" ht="12" customHeight="1" x14ac:dyDescent="0.35">
      <c r="A92" s="855">
        <v>2020</v>
      </c>
      <c r="C92" s="184" t="s">
        <v>214</v>
      </c>
      <c r="D92" s="221">
        <f>'T2 NSA'!C59</f>
        <v>0</v>
      </c>
      <c r="E92" s="354"/>
      <c r="F92" s="355"/>
      <c r="G92" s="356">
        <f>+D92</f>
        <v>0</v>
      </c>
      <c r="H92" s="357"/>
      <c r="I92" s="207"/>
      <c r="J92" s="185"/>
    </row>
    <row r="93" spans="1:10" ht="12" customHeight="1" x14ac:dyDescent="0.35">
      <c r="A93" s="855">
        <v>2021</v>
      </c>
      <c r="C93" s="186" t="s">
        <v>215</v>
      </c>
      <c r="D93" s="222">
        <f>'T2 NSA'!D59</f>
        <v>0</v>
      </c>
      <c r="E93" s="358"/>
      <c r="F93" s="359"/>
      <c r="G93" s="360"/>
      <c r="H93" s="361">
        <f>+D93</f>
        <v>0</v>
      </c>
      <c r="I93" s="362"/>
      <c r="J93" s="188"/>
    </row>
    <row r="94" spans="1:10" ht="12" customHeight="1" x14ac:dyDescent="0.35">
      <c r="A94" s="855">
        <v>2022</v>
      </c>
      <c r="C94" s="186" t="s">
        <v>216</v>
      </c>
      <c r="D94" s="222">
        <f>'T2 NSA'!E59</f>
        <v>0</v>
      </c>
      <c r="E94" s="358"/>
      <c r="F94" s="359"/>
      <c r="G94" s="360"/>
      <c r="H94" s="360"/>
      <c r="I94" s="218">
        <f>+D94</f>
        <v>0</v>
      </c>
      <c r="J94" s="188"/>
    </row>
    <row r="95" spans="1:10" ht="12" customHeight="1" x14ac:dyDescent="0.35">
      <c r="A95" s="855">
        <v>2023</v>
      </c>
      <c r="C95" s="186" t="s">
        <v>217</v>
      </c>
      <c r="D95" s="222">
        <f>'T2 NSA'!F59</f>
        <v>0</v>
      </c>
      <c r="E95" s="358"/>
      <c r="F95" s="359"/>
      <c r="G95" s="360"/>
      <c r="H95" s="360"/>
      <c r="I95" s="208"/>
      <c r="J95" s="219">
        <f>+D95</f>
        <v>0</v>
      </c>
    </row>
    <row r="96" spans="1:10" ht="12" customHeight="1" x14ac:dyDescent="0.35">
      <c r="A96" s="855">
        <v>2024</v>
      </c>
      <c r="C96" s="191" t="s">
        <v>218</v>
      </c>
      <c r="D96" s="223">
        <f>'T2 NSA'!G59</f>
        <v>0</v>
      </c>
      <c r="E96" s="363"/>
      <c r="F96" s="364"/>
      <c r="G96" s="364"/>
      <c r="H96" s="364"/>
      <c r="I96" s="206"/>
      <c r="J96" s="200">
        <f>+D96</f>
        <v>0</v>
      </c>
    </row>
    <row r="97" spans="1:10" ht="12" customHeight="1" x14ac:dyDescent="0.35">
      <c r="A97" s="855" t="s">
        <v>116</v>
      </c>
      <c r="C97" s="193" t="s">
        <v>294</v>
      </c>
      <c r="D97" s="523">
        <f>SUM(D91:D96)</f>
        <v>0</v>
      </c>
      <c r="E97" s="621">
        <f t="shared" ref="E97:J97" si="7">SUM(E91:E96)</f>
        <v>0</v>
      </c>
      <c r="F97" s="521">
        <f t="shared" si="7"/>
        <v>0</v>
      </c>
      <c r="G97" s="521">
        <f t="shared" si="7"/>
        <v>0</v>
      </c>
      <c r="H97" s="521">
        <f t="shared" si="7"/>
        <v>0</v>
      </c>
      <c r="I97" s="522">
        <f t="shared" si="7"/>
        <v>0</v>
      </c>
      <c r="J97" s="523">
        <f t="shared" si="7"/>
        <v>0</v>
      </c>
    </row>
    <row r="98" spans="1:10" ht="4.9000000000000004" customHeight="1" x14ac:dyDescent="0.35">
      <c r="A98" s="857"/>
      <c r="C98" s="189"/>
      <c r="D98" s="189"/>
      <c r="E98" s="190"/>
      <c r="F98" s="190"/>
      <c r="G98" s="190"/>
      <c r="H98" s="190"/>
      <c r="I98" s="190"/>
      <c r="J98" s="190"/>
    </row>
    <row r="99" spans="1:10" ht="12" customHeight="1" x14ac:dyDescent="0.35">
      <c r="A99" s="855">
        <v>2017</v>
      </c>
      <c r="C99" s="184" t="s">
        <v>256</v>
      </c>
      <c r="D99" s="558">
        <v>0</v>
      </c>
      <c r="E99" s="611">
        <v>0</v>
      </c>
      <c r="F99" s="612">
        <v>0</v>
      </c>
      <c r="G99" s="612">
        <v>0</v>
      </c>
      <c r="H99" s="612">
        <v>0</v>
      </c>
      <c r="I99" s="613">
        <v>0</v>
      </c>
      <c r="J99" s="220">
        <f t="shared" ref="J99:J107" si="8">D99-SUM(E99:I99)</f>
        <v>0</v>
      </c>
    </row>
    <row r="100" spans="1:10" ht="12" customHeight="1" x14ac:dyDescent="0.35">
      <c r="A100" s="855">
        <v>2018</v>
      </c>
      <c r="C100" s="186" t="s">
        <v>257</v>
      </c>
      <c r="D100" s="559">
        <v>200</v>
      </c>
      <c r="E100" s="610">
        <f>+D100</f>
        <v>200</v>
      </c>
      <c r="F100" s="614">
        <v>0</v>
      </c>
      <c r="G100" s="614">
        <v>0</v>
      </c>
      <c r="H100" s="614">
        <v>0</v>
      </c>
      <c r="I100" s="615">
        <v>0</v>
      </c>
      <c r="J100" s="219">
        <f t="shared" si="8"/>
        <v>0</v>
      </c>
    </row>
    <row r="101" spans="1:10" ht="12" customHeight="1" x14ac:dyDescent="0.35">
      <c r="A101" s="855">
        <v>2019</v>
      </c>
      <c r="C101" s="186" t="s">
        <v>258</v>
      </c>
      <c r="D101" s="559">
        <v>-320</v>
      </c>
      <c r="E101" s="620"/>
      <c r="F101" s="614">
        <f>+D101</f>
        <v>-320</v>
      </c>
      <c r="G101" s="614">
        <v>0</v>
      </c>
      <c r="H101" s="614">
        <v>0</v>
      </c>
      <c r="I101" s="615">
        <v>0</v>
      </c>
      <c r="J101" s="219">
        <f t="shared" si="8"/>
        <v>0</v>
      </c>
    </row>
    <row r="102" spans="1:10" ht="12" customHeight="1" x14ac:dyDescent="0.35">
      <c r="A102" s="856" t="s">
        <v>306</v>
      </c>
      <c r="C102" s="609" t="s">
        <v>297</v>
      </c>
      <c r="D102" s="194">
        <f t="shared" ref="D102:J102" si="9">SUM(D99:D101)</f>
        <v>-120</v>
      </c>
      <c r="E102" s="194">
        <f t="shared" si="9"/>
        <v>200</v>
      </c>
      <c r="F102" s="194">
        <f t="shared" si="9"/>
        <v>-320</v>
      </c>
      <c r="G102" s="194">
        <f t="shared" si="9"/>
        <v>0</v>
      </c>
      <c r="H102" s="194">
        <f t="shared" si="9"/>
        <v>0</v>
      </c>
      <c r="I102" s="194">
        <f t="shared" si="9"/>
        <v>0</v>
      </c>
      <c r="J102" s="194">
        <f t="shared" si="9"/>
        <v>0</v>
      </c>
    </row>
    <row r="103" spans="1:10" ht="12" customHeight="1" x14ac:dyDescent="0.35">
      <c r="A103" s="858">
        <v>2020</v>
      </c>
      <c r="C103" s="184" t="s">
        <v>310</v>
      </c>
      <c r="D103" s="220">
        <f>(E11+E22+E75+E80+E91+E102+E108)*-'T2 NSA'!C40</f>
        <v>45.95804631345424</v>
      </c>
      <c r="E103" s="657"/>
      <c r="F103" s="629"/>
      <c r="G103" s="612">
        <f>D103</f>
        <v>45.95804631345424</v>
      </c>
      <c r="H103" s="612"/>
      <c r="I103" s="613"/>
      <c r="J103" s="220">
        <f t="shared" si="8"/>
        <v>0</v>
      </c>
    </row>
    <row r="104" spans="1:10" ht="12" customHeight="1" x14ac:dyDescent="0.35">
      <c r="A104" s="858">
        <v>2021</v>
      </c>
      <c r="C104" s="186" t="s">
        <v>311</v>
      </c>
      <c r="D104" s="219">
        <f>(F11+F22+F75+F80+F91+F102+F108)*-'T2 NSA'!D40</f>
        <v>115.77908749887405</v>
      </c>
      <c r="E104" s="624"/>
      <c r="F104" s="625"/>
      <c r="G104" s="625"/>
      <c r="H104" s="614">
        <f>+D104</f>
        <v>115.77908749887405</v>
      </c>
      <c r="I104" s="615"/>
      <c r="J104" s="219">
        <f t="shared" si="8"/>
        <v>0</v>
      </c>
    </row>
    <row r="105" spans="1:10" ht="12" customHeight="1" x14ac:dyDescent="0.35">
      <c r="A105" s="858">
        <v>2022</v>
      </c>
      <c r="C105" s="186" t="s">
        <v>312</v>
      </c>
      <c r="D105" s="219">
        <f>(G11+G22+G75+G80+G91+G102+G108)*-'T2 NSA'!E40</f>
        <v>-9.6993193767895303</v>
      </c>
      <c r="E105" s="624"/>
      <c r="F105" s="625"/>
      <c r="G105" s="625"/>
      <c r="H105" s="625"/>
      <c r="I105" s="615">
        <f>+D105</f>
        <v>-9.6993193767895303</v>
      </c>
      <c r="J105" s="219">
        <f t="shared" si="8"/>
        <v>0</v>
      </c>
    </row>
    <row r="106" spans="1:10" ht="12" customHeight="1" x14ac:dyDescent="0.35">
      <c r="A106" s="858">
        <v>2023</v>
      </c>
      <c r="C106" s="186" t="s">
        <v>313</v>
      </c>
      <c r="D106" s="219">
        <f>(H11+H22+H75+H80+H91+H102+H108)*-'T2 NSA'!F40</f>
        <v>0</v>
      </c>
      <c r="E106" s="624"/>
      <c r="F106" s="625"/>
      <c r="G106" s="625"/>
      <c r="H106" s="625"/>
      <c r="I106" s="659"/>
      <c r="J106" s="219">
        <f t="shared" si="8"/>
        <v>0</v>
      </c>
    </row>
    <row r="107" spans="1:10" ht="12" customHeight="1" x14ac:dyDescent="0.35">
      <c r="A107" s="855">
        <v>2024</v>
      </c>
      <c r="C107" s="191" t="s">
        <v>314</v>
      </c>
      <c r="D107" s="219">
        <f>(I11+I22+I75+I80+I91+I102+I108)*-'T2 NSA'!G40</f>
        <v>0</v>
      </c>
      <c r="E107" s="624"/>
      <c r="F107" s="625"/>
      <c r="G107" s="625"/>
      <c r="H107" s="625"/>
      <c r="I107" s="659"/>
      <c r="J107" s="219">
        <f t="shared" si="8"/>
        <v>0</v>
      </c>
    </row>
    <row r="108" spans="1:10" ht="12" customHeight="1" x14ac:dyDescent="0.35">
      <c r="A108" s="858" t="s">
        <v>306</v>
      </c>
      <c r="C108" s="718" t="s">
        <v>309</v>
      </c>
      <c r="D108" s="220">
        <f>SUM(D103:D107)</f>
        <v>152.03781443553876</v>
      </c>
      <c r="E108" s="203">
        <f>SUM(E103:E107)</f>
        <v>0</v>
      </c>
      <c r="F108" s="203">
        <f t="shared" ref="F108:I108" si="10">SUM(F103:F107)</f>
        <v>0</v>
      </c>
      <c r="G108" s="203">
        <f t="shared" si="10"/>
        <v>45.95804631345424</v>
      </c>
      <c r="H108" s="203">
        <f t="shared" si="10"/>
        <v>115.77908749887405</v>
      </c>
      <c r="I108" s="203">
        <f t="shared" si="10"/>
        <v>-9.6993193767895303</v>
      </c>
      <c r="J108" s="220">
        <f>SUM(J103:J107)</f>
        <v>0</v>
      </c>
    </row>
    <row r="109" spans="1:10" ht="12" customHeight="1" x14ac:dyDescent="0.35">
      <c r="A109" s="858">
        <v>2020</v>
      </c>
      <c r="C109" s="184" t="s">
        <v>219</v>
      </c>
      <c r="D109" s="221">
        <f>'T2 NSA'!C46</f>
        <v>-2418.8445428133809</v>
      </c>
      <c r="E109" s="354"/>
      <c r="F109" s="355"/>
      <c r="G109" s="366">
        <f>D109</f>
        <v>-2418.8445428133809</v>
      </c>
      <c r="H109" s="357"/>
      <c r="I109" s="207"/>
      <c r="J109" s="185"/>
    </row>
    <row r="110" spans="1:10" ht="12" customHeight="1" x14ac:dyDescent="0.35">
      <c r="A110" s="858">
        <v>2021</v>
      </c>
      <c r="C110" s="186" t="s">
        <v>220</v>
      </c>
      <c r="D110" s="222">
        <f>'T2 NSA'!D46</f>
        <v>-4594.4082340823034</v>
      </c>
      <c r="E110" s="358"/>
      <c r="F110" s="359"/>
      <c r="G110" s="359"/>
      <c r="H110" s="367">
        <f>D110</f>
        <v>-4594.4082340823034</v>
      </c>
      <c r="I110" s="208"/>
      <c r="J110" s="188"/>
    </row>
    <row r="111" spans="1:10" ht="12" customHeight="1" x14ac:dyDescent="0.35">
      <c r="A111" s="858">
        <v>2022</v>
      </c>
      <c r="C111" s="186" t="s">
        <v>221</v>
      </c>
      <c r="D111" s="222">
        <f>'T2 NSA'!E46</f>
        <v>-6484.5400157165368</v>
      </c>
      <c r="E111" s="358"/>
      <c r="F111" s="359"/>
      <c r="G111" s="359"/>
      <c r="H111" s="359"/>
      <c r="I111" s="623">
        <f>D111</f>
        <v>-6484.5400157165368</v>
      </c>
      <c r="J111" s="188"/>
    </row>
    <row r="112" spans="1:10" ht="12" customHeight="1" x14ac:dyDescent="0.35">
      <c r="A112" s="858">
        <v>2023</v>
      </c>
      <c r="C112" s="186" t="s">
        <v>222</v>
      </c>
      <c r="D112" s="222">
        <f>'T2 NSA'!F46</f>
        <v>0</v>
      </c>
      <c r="E112" s="358"/>
      <c r="F112" s="359"/>
      <c r="G112" s="359"/>
      <c r="H112" s="359"/>
      <c r="I112" s="198"/>
      <c r="J112" s="219">
        <f>D112</f>
        <v>0</v>
      </c>
    </row>
    <row r="113" spans="1:10" ht="12" customHeight="1" x14ac:dyDescent="0.35">
      <c r="A113" s="858">
        <v>2024</v>
      </c>
      <c r="C113" s="191" t="s">
        <v>223</v>
      </c>
      <c r="D113" s="223">
        <f>'T2 NSA'!G46</f>
        <v>0</v>
      </c>
      <c r="E113" s="363"/>
      <c r="F113" s="364"/>
      <c r="G113" s="364"/>
      <c r="H113" s="364"/>
      <c r="I113" s="206"/>
      <c r="J113" s="200">
        <f>D113</f>
        <v>0</v>
      </c>
    </row>
    <row r="114" spans="1:10" ht="12" customHeight="1" x14ac:dyDescent="0.35">
      <c r="A114" s="855" t="s">
        <v>116</v>
      </c>
      <c r="C114" s="193" t="s">
        <v>296</v>
      </c>
      <c r="D114" s="523">
        <f>D102+SUM(D108:D113)</f>
        <v>-13465.754978176683</v>
      </c>
      <c r="E114" s="621">
        <f t="shared" ref="E114:J114" si="11">E102+SUM(E108:E113)</f>
        <v>200</v>
      </c>
      <c r="F114" s="521">
        <f t="shared" si="11"/>
        <v>-320</v>
      </c>
      <c r="G114" s="521">
        <f t="shared" si="11"/>
        <v>-2372.8864964999266</v>
      </c>
      <c r="H114" s="521">
        <f t="shared" si="11"/>
        <v>-4478.6291465834292</v>
      </c>
      <c r="I114" s="522">
        <f t="shared" si="11"/>
        <v>-6494.2393350933262</v>
      </c>
      <c r="J114" s="523">
        <f t="shared" si="11"/>
        <v>0</v>
      </c>
    </row>
    <row r="115" spans="1:10" ht="4.1500000000000004" customHeight="1" x14ac:dyDescent="0.35">
      <c r="A115" s="857"/>
    </row>
    <row r="116" spans="1:10" ht="12" customHeight="1" x14ac:dyDescent="0.35">
      <c r="A116" s="855">
        <v>2017</v>
      </c>
      <c r="C116" s="184" t="s">
        <v>259</v>
      </c>
      <c r="D116" s="558">
        <v>0</v>
      </c>
      <c r="E116" s="611">
        <v>0</v>
      </c>
      <c r="F116" s="612">
        <v>0</v>
      </c>
      <c r="G116" s="612">
        <v>0</v>
      </c>
      <c r="H116" s="612">
        <v>0</v>
      </c>
      <c r="I116" s="613">
        <v>0</v>
      </c>
      <c r="J116" s="220">
        <f t="shared" ref="J116:J124" si="12">D116-SUM(E116:I116)</f>
        <v>0</v>
      </c>
    </row>
    <row r="117" spans="1:10" ht="12" customHeight="1" x14ac:dyDescent="0.35">
      <c r="A117" s="855">
        <v>2018</v>
      </c>
      <c r="C117" s="186" t="s">
        <v>260</v>
      </c>
      <c r="D117" s="559">
        <v>0</v>
      </c>
      <c r="E117" s="610">
        <f>+D117</f>
        <v>0</v>
      </c>
      <c r="F117" s="614">
        <v>0</v>
      </c>
      <c r="G117" s="614">
        <v>0</v>
      </c>
      <c r="H117" s="614">
        <v>0</v>
      </c>
      <c r="I117" s="615">
        <v>0</v>
      </c>
      <c r="J117" s="219">
        <f t="shared" si="12"/>
        <v>0</v>
      </c>
    </row>
    <row r="118" spans="1:10" ht="12" customHeight="1" x14ac:dyDescent="0.35">
      <c r="A118" s="855">
        <v>2019</v>
      </c>
      <c r="C118" s="186" t="s">
        <v>261</v>
      </c>
      <c r="D118" s="559">
        <v>0</v>
      </c>
      <c r="E118" s="610">
        <v>0</v>
      </c>
      <c r="F118" s="614">
        <f>D118</f>
        <v>0</v>
      </c>
      <c r="G118" s="614">
        <v>0</v>
      </c>
      <c r="H118" s="614">
        <v>0</v>
      </c>
      <c r="I118" s="615">
        <v>0</v>
      </c>
      <c r="J118" s="219">
        <f t="shared" si="12"/>
        <v>0</v>
      </c>
    </row>
    <row r="119" spans="1:10" ht="12" customHeight="1" x14ac:dyDescent="0.35">
      <c r="A119" s="856" t="s">
        <v>306</v>
      </c>
      <c r="C119" s="609" t="s">
        <v>298</v>
      </c>
      <c r="D119" s="194">
        <f>SUM(D116:D118)</f>
        <v>0</v>
      </c>
      <c r="E119" s="194">
        <f t="shared" ref="E119:J119" si="13">SUM(E116:E118)</f>
        <v>0</v>
      </c>
      <c r="F119" s="194">
        <f t="shared" si="13"/>
        <v>0</v>
      </c>
      <c r="G119" s="194">
        <f t="shared" si="13"/>
        <v>0</v>
      </c>
      <c r="H119" s="194">
        <f t="shared" si="13"/>
        <v>0</v>
      </c>
      <c r="I119" s="194">
        <f t="shared" si="13"/>
        <v>0</v>
      </c>
      <c r="J119" s="194">
        <f t="shared" si="13"/>
        <v>0</v>
      </c>
    </row>
    <row r="120" spans="1:10" ht="12" customHeight="1" x14ac:dyDescent="0.35">
      <c r="A120" s="855">
        <v>2020</v>
      </c>
      <c r="C120" s="184" t="s">
        <v>224</v>
      </c>
      <c r="D120" s="221">
        <f>'T2 NSA'!C69</f>
        <v>0</v>
      </c>
      <c r="E120" s="611">
        <f>D120</f>
        <v>0</v>
      </c>
      <c r="F120" s="612">
        <v>0</v>
      </c>
      <c r="G120" s="612">
        <v>0</v>
      </c>
      <c r="H120" s="612">
        <v>0</v>
      </c>
      <c r="I120" s="613">
        <v>0</v>
      </c>
      <c r="J120" s="220">
        <f t="shared" si="12"/>
        <v>0</v>
      </c>
    </row>
    <row r="121" spans="1:10" ht="12" customHeight="1" x14ac:dyDescent="0.35">
      <c r="A121" s="855">
        <v>2021</v>
      </c>
      <c r="C121" s="186" t="s">
        <v>225</v>
      </c>
      <c r="D121" s="222">
        <f>'T2 NSA'!D69</f>
        <v>0</v>
      </c>
      <c r="E121" s="624"/>
      <c r="F121" s="614">
        <v>0</v>
      </c>
      <c r="G121" s="614">
        <v>0</v>
      </c>
      <c r="H121" s="614">
        <f>D121</f>
        <v>0</v>
      </c>
      <c r="I121" s="615">
        <v>0</v>
      </c>
      <c r="J121" s="219">
        <f t="shared" si="12"/>
        <v>0</v>
      </c>
    </row>
    <row r="122" spans="1:10" ht="12" customHeight="1" x14ac:dyDescent="0.35">
      <c r="A122" s="855">
        <v>2022</v>
      </c>
      <c r="C122" s="186" t="s">
        <v>226</v>
      </c>
      <c r="D122" s="222">
        <f>'T2 NSA'!E69</f>
        <v>0</v>
      </c>
      <c r="E122" s="624"/>
      <c r="F122" s="625"/>
      <c r="G122" s="710">
        <v>0</v>
      </c>
      <c r="H122" s="710">
        <v>0</v>
      </c>
      <c r="I122" s="711">
        <f>D122</f>
        <v>0</v>
      </c>
      <c r="J122" s="219">
        <f t="shared" si="12"/>
        <v>0</v>
      </c>
    </row>
    <row r="123" spans="1:10" ht="12" customHeight="1" x14ac:dyDescent="0.35">
      <c r="A123" s="855">
        <v>2023</v>
      </c>
      <c r="C123" s="186" t="s">
        <v>227</v>
      </c>
      <c r="D123" s="222">
        <f>'T2 NSA'!F69</f>
        <v>0</v>
      </c>
      <c r="E123" s="624"/>
      <c r="F123" s="625"/>
      <c r="G123" s="625"/>
      <c r="H123" s="614">
        <v>0</v>
      </c>
      <c r="I123" s="615">
        <v>0</v>
      </c>
      <c r="J123" s="219">
        <f t="shared" si="12"/>
        <v>0</v>
      </c>
    </row>
    <row r="124" spans="1:10" ht="12" customHeight="1" x14ac:dyDescent="0.35">
      <c r="A124" s="855">
        <v>2024</v>
      </c>
      <c r="C124" s="191" t="s">
        <v>228</v>
      </c>
      <c r="D124" s="223">
        <f>'T2 NSA'!G69</f>
        <v>0</v>
      </c>
      <c r="E124" s="626"/>
      <c r="F124" s="627"/>
      <c r="G124" s="627"/>
      <c r="H124" s="627"/>
      <c r="I124" s="628">
        <v>0</v>
      </c>
      <c r="J124" s="200">
        <f t="shared" si="12"/>
        <v>0</v>
      </c>
    </row>
    <row r="125" spans="1:10" ht="12" customHeight="1" x14ac:dyDescent="0.35">
      <c r="A125" s="855" t="s">
        <v>116</v>
      </c>
      <c r="C125" s="193" t="s">
        <v>299</v>
      </c>
      <c r="D125" s="523">
        <f>SUM(D119:D124)</f>
        <v>0</v>
      </c>
      <c r="E125" s="621">
        <f t="shared" ref="E125:J125" si="14">SUM(E119:E124)</f>
        <v>0</v>
      </c>
      <c r="F125" s="521">
        <f t="shared" si="14"/>
        <v>0</v>
      </c>
      <c r="G125" s="521">
        <f t="shared" si="14"/>
        <v>0</v>
      </c>
      <c r="H125" s="521">
        <f t="shared" si="14"/>
        <v>0</v>
      </c>
      <c r="I125" s="522">
        <f t="shared" si="14"/>
        <v>0</v>
      </c>
      <c r="J125" s="523">
        <f t="shared" si="14"/>
        <v>0</v>
      </c>
    </row>
    <row r="126" spans="1:10" ht="4.1500000000000004" customHeight="1" x14ac:dyDescent="0.35">
      <c r="A126" s="857"/>
    </row>
    <row r="127" spans="1:10" ht="12" customHeight="1" x14ac:dyDescent="0.35">
      <c r="A127" s="855">
        <v>2017</v>
      </c>
      <c r="C127" s="184" t="s">
        <v>262</v>
      </c>
      <c r="D127" s="558">
        <v>0</v>
      </c>
      <c r="E127" s="611">
        <v>0</v>
      </c>
      <c r="F127" s="612">
        <v>0</v>
      </c>
      <c r="G127" s="612">
        <v>0</v>
      </c>
      <c r="H127" s="612">
        <v>0</v>
      </c>
      <c r="I127" s="613">
        <v>0</v>
      </c>
      <c r="J127" s="220">
        <f t="shared" ref="J127:J129" si="15">D127-SUM(E127:I127)</f>
        <v>0</v>
      </c>
    </row>
    <row r="128" spans="1:10" ht="12" customHeight="1" x14ac:dyDescent="0.35">
      <c r="A128" s="855">
        <v>2018</v>
      </c>
      <c r="C128" s="186" t="s">
        <v>263</v>
      </c>
      <c r="D128" s="559">
        <v>0</v>
      </c>
      <c r="E128" s="610">
        <v>0</v>
      </c>
      <c r="F128" s="614">
        <v>0</v>
      </c>
      <c r="G128" s="614">
        <v>0</v>
      </c>
      <c r="H128" s="614">
        <v>0</v>
      </c>
      <c r="I128" s="615">
        <v>0</v>
      </c>
      <c r="J128" s="219">
        <f t="shared" si="15"/>
        <v>0</v>
      </c>
    </row>
    <row r="129" spans="1:10" ht="12" customHeight="1" x14ac:dyDescent="0.35">
      <c r="A129" s="855">
        <v>2019</v>
      </c>
      <c r="C129" s="186" t="s">
        <v>264</v>
      </c>
      <c r="D129" s="559">
        <v>0</v>
      </c>
      <c r="E129" s="610">
        <v>0</v>
      </c>
      <c r="F129" s="614">
        <v>0</v>
      </c>
      <c r="G129" s="614">
        <v>0</v>
      </c>
      <c r="H129" s="614">
        <v>0</v>
      </c>
      <c r="I129" s="615">
        <v>0</v>
      </c>
      <c r="J129" s="219">
        <f t="shared" si="15"/>
        <v>0</v>
      </c>
    </row>
    <row r="130" spans="1:10" ht="12" customHeight="1" x14ac:dyDescent="0.35">
      <c r="A130" s="856" t="s">
        <v>306</v>
      </c>
      <c r="C130" s="609" t="s">
        <v>300</v>
      </c>
      <c r="D130" s="194">
        <f>SUM(D127:D129)</f>
        <v>0</v>
      </c>
      <c r="E130" s="194">
        <f t="shared" ref="E130:J130" si="16">SUM(E127:E129)</f>
        <v>0</v>
      </c>
      <c r="F130" s="194">
        <f t="shared" si="16"/>
        <v>0</v>
      </c>
      <c r="G130" s="194">
        <f t="shared" si="16"/>
        <v>0</v>
      </c>
      <c r="H130" s="194">
        <f t="shared" si="16"/>
        <v>0</v>
      </c>
      <c r="I130" s="194">
        <f t="shared" si="16"/>
        <v>0</v>
      </c>
      <c r="J130" s="194">
        <f t="shared" si="16"/>
        <v>0</v>
      </c>
    </row>
    <row r="131" spans="1:10" s="353" customFormat="1" ht="14.5" x14ac:dyDescent="0.35">
      <c r="A131" s="855">
        <v>2020</v>
      </c>
      <c r="B131" s="176"/>
      <c r="C131" s="184" t="s">
        <v>229</v>
      </c>
      <c r="D131" s="221">
        <f>'T2 NSA'!C70</f>
        <v>0</v>
      </c>
      <c r="E131" s="611">
        <v>0</v>
      </c>
      <c r="F131" s="612">
        <v>0</v>
      </c>
      <c r="G131" s="612">
        <v>0</v>
      </c>
      <c r="H131" s="612">
        <v>0</v>
      </c>
      <c r="I131" s="613">
        <v>0</v>
      </c>
      <c r="J131" s="220">
        <f t="shared" ref="J131:J135" si="17">D131-SUM(E131:I131)</f>
        <v>0</v>
      </c>
    </row>
    <row r="132" spans="1:10" ht="12" customHeight="1" x14ac:dyDescent="0.35">
      <c r="A132" s="855">
        <v>2021</v>
      </c>
      <c r="C132" s="186" t="s">
        <v>230</v>
      </c>
      <c r="D132" s="222">
        <f>'T2 NSA'!D70</f>
        <v>0</v>
      </c>
      <c r="E132" s="624"/>
      <c r="F132" s="614">
        <v>0</v>
      </c>
      <c r="G132" s="614">
        <v>0</v>
      </c>
      <c r="H132" s="614">
        <v>0</v>
      </c>
      <c r="I132" s="615">
        <v>0</v>
      </c>
      <c r="J132" s="219">
        <f t="shared" si="17"/>
        <v>0</v>
      </c>
    </row>
    <row r="133" spans="1:10" ht="12" customHeight="1" x14ac:dyDescent="0.35">
      <c r="A133" s="855">
        <v>2022</v>
      </c>
      <c r="C133" s="186" t="s">
        <v>231</v>
      </c>
      <c r="D133" s="222">
        <f>'T2 NSA'!E70</f>
        <v>0</v>
      </c>
      <c r="E133" s="624"/>
      <c r="F133" s="625"/>
      <c r="G133" s="710">
        <v>0</v>
      </c>
      <c r="H133" s="710">
        <v>0</v>
      </c>
      <c r="I133" s="711">
        <v>0</v>
      </c>
      <c r="J133" s="219">
        <f t="shared" si="17"/>
        <v>0</v>
      </c>
    </row>
    <row r="134" spans="1:10" ht="12" customHeight="1" x14ac:dyDescent="0.35">
      <c r="A134" s="855">
        <v>2023</v>
      </c>
      <c r="C134" s="186" t="s">
        <v>232</v>
      </c>
      <c r="D134" s="222">
        <f>'T2 NSA'!F70</f>
        <v>0</v>
      </c>
      <c r="E134" s="624"/>
      <c r="F134" s="625"/>
      <c r="G134" s="625"/>
      <c r="H134" s="614">
        <v>0</v>
      </c>
      <c r="I134" s="615">
        <v>0</v>
      </c>
      <c r="J134" s="219">
        <f t="shared" si="17"/>
        <v>0</v>
      </c>
    </row>
    <row r="135" spans="1:10" ht="12" customHeight="1" x14ac:dyDescent="0.35">
      <c r="A135" s="855">
        <v>2024</v>
      </c>
      <c r="C135" s="191" t="s">
        <v>233</v>
      </c>
      <c r="D135" s="223">
        <f>'T2 NSA'!G70</f>
        <v>0</v>
      </c>
      <c r="E135" s="626"/>
      <c r="F135" s="627"/>
      <c r="G135" s="627"/>
      <c r="H135" s="627"/>
      <c r="I135" s="628">
        <v>0</v>
      </c>
      <c r="J135" s="200">
        <f t="shared" si="17"/>
        <v>0</v>
      </c>
    </row>
    <row r="136" spans="1:10" ht="12" customHeight="1" x14ac:dyDescent="0.35">
      <c r="A136" s="855" t="s">
        <v>116</v>
      </c>
      <c r="C136" s="193" t="s">
        <v>301</v>
      </c>
      <c r="D136" s="523">
        <f>SUM(D130:D135)</f>
        <v>0</v>
      </c>
      <c r="E136" s="621">
        <f t="shared" ref="E136:J136" si="18">SUM(E130:E135)</f>
        <v>0</v>
      </c>
      <c r="F136" s="521">
        <f t="shared" si="18"/>
        <v>0</v>
      </c>
      <c r="G136" s="521">
        <f t="shared" si="18"/>
        <v>0</v>
      </c>
      <c r="H136" s="521">
        <f t="shared" si="18"/>
        <v>0</v>
      </c>
      <c r="I136" s="522">
        <f t="shared" si="18"/>
        <v>0</v>
      </c>
      <c r="J136" s="523">
        <f t="shared" si="18"/>
        <v>0</v>
      </c>
    </row>
    <row r="137" spans="1:10" ht="4.1500000000000004" customHeight="1" x14ac:dyDescent="0.35">
      <c r="A137" s="857"/>
    </row>
    <row r="138" spans="1:10" ht="12" customHeight="1" x14ac:dyDescent="0.35">
      <c r="A138" s="855">
        <v>2017</v>
      </c>
      <c r="C138" s="184" t="s">
        <v>280</v>
      </c>
      <c r="D138" s="558">
        <v>0</v>
      </c>
      <c r="E138" s="611">
        <v>0</v>
      </c>
      <c r="F138" s="612">
        <v>0</v>
      </c>
      <c r="G138" s="612">
        <v>0</v>
      </c>
      <c r="H138" s="612">
        <v>0</v>
      </c>
      <c r="I138" s="613">
        <v>0</v>
      </c>
      <c r="J138" s="220">
        <f t="shared" ref="J138:J140" si="19">D138-SUM(E138:I138)</f>
        <v>0</v>
      </c>
    </row>
    <row r="139" spans="1:10" ht="12" customHeight="1" x14ac:dyDescent="0.35">
      <c r="A139" s="855">
        <v>2018</v>
      </c>
      <c r="C139" s="186" t="s">
        <v>281</v>
      </c>
      <c r="D139" s="559">
        <v>0</v>
      </c>
      <c r="E139" s="610">
        <v>0</v>
      </c>
      <c r="F139" s="614">
        <v>0</v>
      </c>
      <c r="G139" s="614">
        <v>0</v>
      </c>
      <c r="H139" s="614">
        <v>0</v>
      </c>
      <c r="I139" s="615">
        <v>0</v>
      </c>
      <c r="J139" s="219">
        <f t="shared" si="19"/>
        <v>0</v>
      </c>
    </row>
    <row r="140" spans="1:10" ht="12" customHeight="1" x14ac:dyDescent="0.35">
      <c r="A140" s="855">
        <v>2019</v>
      </c>
      <c r="C140" s="186" t="s">
        <v>282</v>
      </c>
      <c r="D140" s="559">
        <v>0</v>
      </c>
      <c r="E140" s="610">
        <v>0</v>
      </c>
      <c r="F140" s="614">
        <v>0</v>
      </c>
      <c r="G140" s="614">
        <v>0</v>
      </c>
      <c r="H140" s="614">
        <v>0</v>
      </c>
      <c r="I140" s="615">
        <v>0</v>
      </c>
      <c r="J140" s="219">
        <f t="shared" si="19"/>
        <v>0</v>
      </c>
    </row>
    <row r="141" spans="1:10" ht="12" customHeight="1" x14ac:dyDescent="0.35">
      <c r="A141" s="856" t="s">
        <v>306</v>
      </c>
      <c r="C141" s="609" t="s">
        <v>302</v>
      </c>
      <c r="D141" s="194">
        <f>SUM(D138:D140)</f>
        <v>0</v>
      </c>
      <c r="E141" s="194">
        <f t="shared" ref="E141:J141" si="20">SUM(E138:E140)</f>
        <v>0</v>
      </c>
      <c r="F141" s="194">
        <f t="shared" si="20"/>
        <v>0</v>
      </c>
      <c r="G141" s="194">
        <f t="shared" si="20"/>
        <v>0</v>
      </c>
      <c r="H141" s="194">
        <f t="shared" si="20"/>
        <v>0</v>
      </c>
      <c r="I141" s="194">
        <f t="shared" si="20"/>
        <v>0</v>
      </c>
      <c r="J141" s="194">
        <f t="shared" si="20"/>
        <v>0</v>
      </c>
    </row>
    <row r="142" spans="1:10" s="353" customFormat="1" ht="14.5" x14ac:dyDescent="0.35">
      <c r="A142" s="855">
        <v>2020</v>
      </c>
      <c r="B142" s="176"/>
      <c r="C142" s="184" t="s">
        <v>234</v>
      </c>
      <c r="D142" s="221">
        <f>'T2 NSA'!C71</f>
        <v>0</v>
      </c>
      <c r="E142" s="611">
        <f>+D142</f>
        <v>0</v>
      </c>
      <c r="F142" s="612">
        <v>0</v>
      </c>
      <c r="G142" s="612">
        <v>0</v>
      </c>
      <c r="H142" s="629"/>
      <c r="I142" s="630"/>
      <c r="J142" s="185"/>
    </row>
    <row r="143" spans="1:10" ht="12" customHeight="1" x14ac:dyDescent="0.35">
      <c r="A143" s="855">
        <v>2021</v>
      </c>
      <c r="C143" s="186" t="s">
        <v>235</v>
      </c>
      <c r="D143" s="222">
        <f>'T2 NSA'!D71</f>
        <v>0</v>
      </c>
      <c r="E143" s="624"/>
      <c r="F143" s="614">
        <v>0</v>
      </c>
      <c r="G143" s="614">
        <v>0</v>
      </c>
      <c r="H143" s="631">
        <f>D143</f>
        <v>0</v>
      </c>
      <c r="I143" s="632"/>
      <c r="J143" s="188"/>
    </row>
    <row r="144" spans="1:10" ht="12" customHeight="1" x14ac:dyDescent="0.35">
      <c r="A144" s="855">
        <v>2022</v>
      </c>
      <c r="C144" s="186" t="s">
        <v>236</v>
      </c>
      <c r="D144" s="222">
        <f>'T2 NSA'!E71</f>
        <v>0</v>
      </c>
      <c r="E144" s="624"/>
      <c r="F144" s="625"/>
      <c r="G144" s="710">
        <v>0</v>
      </c>
      <c r="H144" s="710">
        <v>0</v>
      </c>
      <c r="I144" s="710">
        <f>D144</f>
        <v>0</v>
      </c>
      <c r="J144" s="188"/>
    </row>
    <row r="145" spans="1:10" ht="12" customHeight="1" x14ac:dyDescent="0.35">
      <c r="A145" s="855">
        <v>2023</v>
      </c>
      <c r="C145" s="186" t="s">
        <v>237</v>
      </c>
      <c r="D145" s="222">
        <f>'T2 NSA'!F71</f>
        <v>0</v>
      </c>
      <c r="E145" s="624"/>
      <c r="F145" s="625"/>
      <c r="G145" s="625"/>
      <c r="H145" s="614">
        <v>0</v>
      </c>
      <c r="I145" s="614">
        <v>0</v>
      </c>
      <c r="J145" s="219">
        <f>D145</f>
        <v>0</v>
      </c>
    </row>
    <row r="146" spans="1:10" ht="12" customHeight="1" x14ac:dyDescent="0.35">
      <c r="A146" s="855">
        <v>2024</v>
      </c>
      <c r="C146" s="191" t="s">
        <v>238</v>
      </c>
      <c r="D146" s="223">
        <f>'T2 NSA'!G71</f>
        <v>0</v>
      </c>
      <c r="E146" s="626"/>
      <c r="F146" s="627"/>
      <c r="G146" s="627"/>
      <c r="H146" s="627"/>
      <c r="I146" s="633">
        <v>0</v>
      </c>
      <c r="J146" s="200">
        <f>D146</f>
        <v>0</v>
      </c>
    </row>
    <row r="147" spans="1:10" ht="12" customHeight="1" x14ac:dyDescent="0.35">
      <c r="A147" s="855" t="s">
        <v>116</v>
      </c>
      <c r="C147" s="193" t="s">
        <v>303</v>
      </c>
      <c r="D147" s="523">
        <f>SUM(D141:D146)</f>
        <v>0</v>
      </c>
      <c r="E147" s="621">
        <f t="shared" ref="E147:J147" si="21">SUM(E141:E146)</f>
        <v>0</v>
      </c>
      <c r="F147" s="521">
        <f t="shared" si="21"/>
        <v>0</v>
      </c>
      <c r="G147" s="521">
        <f t="shared" si="21"/>
        <v>0</v>
      </c>
      <c r="H147" s="521">
        <f t="shared" si="21"/>
        <v>0</v>
      </c>
      <c r="I147" s="522">
        <f t="shared" si="21"/>
        <v>0</v>
      </c>
      <c r="J147" s="523">
        <f t="shared" si="21"/>
        <v>0</v>
      </c>
    </row>
    <row r="148" spans="1:10" ht="4.1500000000000004" customHeight="1" x14ac:dyDescent="0.35">
      <c r="A148" s="857"/>
    </row>
    <row r="149" spans="1:10" ht="12" customHeight="1" x14ac:dyDescent="0.35">
      <c r="A149" s="855">
        <v>2017</v>
      </c>
      <c r="C149" s="184" t="s">
        <v>277</v>
      </c>
      <c r="D149" s="185"/>
      <c r="E149" s="637"/>
      <c r="F149" s="357"/>
      <c r="G149" s="357"/>
      <c r="H149" s="357"/>
      <c r="I149" s="207"/>
      <c r="J149" s="185"/>
    </row>
    <row r="150" spans="1:10" ht="12" customHeight="1" x14ac:dyDescent="0.35">
      <c r="A150" s="855">
        <v>2018</v>
      </c>
      <c r="C150" s="186" t="s">
        <v>278</v>
      </c>
      <c r="D150" s="188"/>
      <c r="E150" s="418"/>
      <c r="F150" s="360"/>
      <c r="G150" s="360"/>
      <c r="H150" s="360"/>
      <c r="I150" s="208"/>
      <c r="J150" s="188"/>
    </row>
    <row r="151" spans="1:10" ht="12" customHeight="1" x14ac:dyDescent="0.35">
      <c r="A151" s="855">
        <v>2019</v>
      </c>
      <c r="C151" s="186" t="s">
        <v>279</v>
      </c>
      <c r="D151" s="188"/>
      <c r="E151" s="418"/>
      <c r="F151" s="360"/>
      <c r="G151" s="360"/>
      <c r="H151" s="360"/>
      <c r="I151" s="362"/>
      <c r="J151" s="188"/>
    </row>
    <row r="152" spans="1:10" ht="12" customHeight="1" x14ac:dyDescent="0.35">
      <c r="A152" s="856" t="s">
        <v>306</v>
      </c>
      <c r="C152" s="609" t="s">
        <v>304</v>
      </c>
      <c r="D152" s="636"/>
      <c r="E152" s="636"/>
      <c r="F152" s="636"/>
      <c r="G152" s="636"/>
      <c r="H152" s="636"/>
      <c r="I152" s="636"/>
      <c r="J152" s="636"/>
    </row>
    <row r="153" spans="1:10" s="353" customFormat="1" ht="14.5" x14ac:dyDescent="0.35">
      <c r="A153" s="855">
        <v>2020</v>
      </c>
      <c r="B153" s="176"/>
      <c r="C153" s="184" t="s">
        <v>239</v>
      </c>
      <c r="D153" s="638"/>
      <c r="E153" s="637"/>
      <c r="F153" s="357"/>
      <c r="G153" s="357"/>
      <c r="H153" s="357"/>
      <c r="I153" s="207"/>
      <c r="J153" s="185"/>
    </row>
    <row r="154" spans="1:10" ht="12" customHeight="1" x14ac:dyDescent="0.35">
      <c r="A154" s="855">
        <v>2021</v>
      </c>
      <c r="C154" s="186" t="s">
        <v>240</v>
      </c>
      <c r="D154" s="639"/>
      <c r="E154" s="418"/>
      <c r="F154" s="360"/>
      <c r="G154" s="360"/>
      <c r="H154" s="360"/>
      <c r="I154" s="208"/>
      <c r="J154" s="188"/>
    </row>
    <row r="155" spans="1:10" ht="12" customHeight="1" x14ac:dyDescent="0.35">
      <c r="A155" s="855">
        <v>2022</v>
      </c>
      <c r="C155" s="186" t="s">
        <v>241</v>
      </c>
      <c r="D155" s="639"/>
      <c r="E155" s="418"/>
      <c r="F155" s="360"/>
      <c r="G155" s="360"/>
      <c r="H155" s="360"/>
      <c r="I155" s="360"/>
      <c r="J155" s="188"/>
    </row>
    <row r="156" spans="1:10" ht="12" customHeight="1" x14ac:dyDescent="0.35">
      <c r="A156" s="855">
        <v>2023</v>
      </c>
      <c r="C156" s="186" t="s">
        <v>242</v>
      </c>
      <c r="D156" s="639"/>
      <c r="E156" s="418"/>
      <c r="F156" s="360"/>
      <c r="G156" s="360"/>
      <c r="H156" s="360"/>
      <c r="I156" s="360"/>
      <c r="J156" s="188"/>
    </row>
    <row r="157" spans="1:10" ht="12" customHeight="1" x14ac:dyDescent="0.35">
      <c r="A157" s="855">
        <v>2024</v>
      </c>
      <c r="C157" s="191" t="s">
        <v>243</v>
      </c>
      <c r="D157" s="640"/>
      <c r="E157" s="209"/>
      <c r="F157" s="210"/>
      <c r="G157" s="210"/>
      <c r="H157" s="210"/>
      <c r="I157" s="210"/>
      <c r="J157" s="617"/>
    </row>
    <row r="158" spans="1:10" ht="12" customHeight="1" x14ac:dyDescent="0.35">
      <c r="A158" s="855" t="s">
        <v>116</v>
      </c>
      <c r="C158" s="193" t="s">
        <v>305</v>
      </c>
      <c r="D158" s="622"/>
      <c r="E158" s="716"/>
      <c r="F158" s="649"/>
      <c r="G158" s="649"/>
      <c r="H158" s="649"/>
      <c r="I158" s="660"/>
      <c r="J158" s="622"/>
    </row>
    <row r="159" spans="1:10" ht="4.1500000000000004" customHeight="1" x14ac:dyDescent="0.35">
      <c r="A159" s="857"/>
    </row>
    <row r="160" spans="1:10" ht="12" customHeight="1" x14ac:dyDescent="0.35">
      <c r="A160" s="855">
        <v>2020</v>
      </c>
      <c r="C160" s="211" t="s">
        <v>244</v>
      </c>
      <c r="D160" s="217">
        <f>'T2 NSA'!C63</f>
        <v>0</v>
      </c>
      <c r="E160" s="611">
        <v>0</v>
      </c>
      <c r="F160" s="612">
        <v>0</v>
      </c>
      <c r="G160" s="612">
        <v>0</v>
      </c>
      <c r="H160" s="612">
        <v>0</v>
      </c>
      <c r="I160" s="613">
        <v>0</v>
      </c>
      <c r="J160" s="220">
        <f t="shared" ref="J160:J164" si="22">D160-SUM(E160:I160)</f>
        <v>0</v>
      </c>
    </row>
    <row r="161" spans="1:12" ht="12" customHeight="1" x14ac:dyDescent="0.35">
      <c r="A161" s="855">
        <v>2021</v>
      </c>
      <c r="C161" s="212" t="s">
        <v>245</v>
      </c>
      <c r="D161" s="214">
        <f>'T2 NSA'!D63</f>
        <v>0</v>
      </c>
      <c r="E161" s="620"/>
      <c r="F161" s="614">
        <v>0</v>
      </c>
      <c r="G161" s="614">
        <v>0</v>
      </c>
      <c r="H161" s="614">
        <v>0</v>
      </c>
      <c r="I161" s="615">
        <v>0</v>
      </c>
      <c r="J161" s="219">
        <f t="shared" si="22"/>
        <v>0</v>
      </c>
    </row>
    <row r="162" spans="1:12" ht="12" customHeight="1" x14ac:dyDescent="0.35">
      <c r="A162" s="855">
        <v>2022</v>
      </c>
      <c r="C162" s="212" t="s">
        <v>246</v>
      </c>
      <c r="D162" s="214">
        <f>'T2 NSA'!E63</f>
        <v>0</v>
      </c>
      <c r="E162" s="620"/>
      <c r="F162" s="645"/>
      <c r="G162" s="614">
        <v>0</v>
      </c>
      <c r="H162" s="614">
        <v>0</v>
      </c>
      <c r="I162" s="615">
        <v>0</v>
      </c>
      <c r="J162" s="219">
        <f t="shared" si="22"/>
        <v>0</v>
      </c>
    </row>
    <row r="163" spans="1:12" ht="12" customHeight="1" x14ac:dyDescent="0.35">
      <c r="A163" s="855">
        <v>2023</v>
      </c>
      <c r="C163" s="212" t="s">
        <v>247</v>
      </c>
      <c r="D163" s="214">
        <f>'T2 NSA'!F63</f>
        <v>0</v>
      </c>
      <c r="E163" s="620"/>
      <c r="F163" s="645"/>
      <c r="G163" s="645"/>
      <c r="H163" s="614">
        <v>0</v>
      </c>
      <c r="I163" s="615">
        <v>0</v>
      </c>
      <c r="J163" s="219">
        <f t="shared" si="22"/>
        <v>0</v>
      </c>
    </row>
    <row r="164" spans="1:12" ht="12" customHeight="1" x14ac:dyDescent="0.35">
      <c r="A164" s="855">
        <v>2024</v>
      </c>
      <c r="C164" s="213" t="s">
        <v>248</v>
      </c>
      <c r="D164" s="215">
        <f>'T2 NSA'!G63</f>
        <v>0</v>
      </c>
      <c r="E164" s="646"/>
      <c r="F164" s="647"/>
      <c r="G164" s="647"/>
      <c r="H164" s="647"/>
      <c r="I164" s="628">
        <v>0</v>
      </c>
      <c r="J164" s="200">
        <f t="shared" si="22"/>
        <v>0</v>
      </c>
    </row>
    <row r="165" spans="1:12" ht="12" customHeight="1" x14ac:dyDescent="0.35">
      <c r="A165" s="855" t="s">
        <v>116</v>
      </c>
      <c r="C165" s="193" t="s">
        <v>99</v>
      </c>
      <c r="D165" s="523">
        <f>SUM(D160:D164)</f>
        <v>0</v>
      </c>
      <c r="E165" s="621">
        <f t="shared" ref="E165:J165" si="23">SUM(E160:E164)</f>
        <v>0</v>
      </c>
      <c r="F165" s="521">
        <f t="shared" si="23"/>
        <v>0</v>
      </c>
      <c r="G165" s="521">
        <f t="shared" si="23"/>
        <v>0</v>
      </c>
      <c r="H165" s="521">
        <f t="shared" si="23"/>
        <v>0</v>
      </c>
      <c r="I165" s="522">
        <f t="shared" si="23"/>
        <v>0</v>
      </c>
      <c r="J165" s="523">
        <f t="shared" si="23"/>
        <v>0</v>
      </c>
    </row>
    <row r="166" spans="1:12" ht="3" customHeight="1" x14ac:dyDescent="0.35">
      <c r="A166" s="858"/>
      <c r="B166" s="907"/>
    </row>
    <row r="167" spans="1:12" s="907" customFormat="1" ht="12" customHeight="1" x14ac:dyDescent="0.35">
      <c r="A167" s="858">
        <v>2020</v>
      </c>
      <c r="B167" s="906"/>
      <c r="C167" s="211" t="s">
        <v>339</v>
      </c>
      <c r="D167" s="217">
        <f>'T2 NSA'!C66</f>
        <v>0</v>
      </c>
      <c r="E167" s="368">
        <f>D167</f>
        <v>0</v>
      </c>
      <c r="F167" s="357"/>
      <c r="G167" s="357"/>
      <c r="H167" s="357"/>
      <c r="I167" s="717"/>
      <c r="J167" s="185"/>
      <c r="L167" s="908"/>
    </row>
    <row r="168" spans="1:12" s="907" customFormat="1" ht="12" customHeight="1" x14ac:dyDescent="0.35">
      <c r="A168" s="858">
        <v>2021</v>
      </c>
      <c r="B168" s="906"/>
      <c r="C168" s="212" t="s">
        <v>340</v>
      </c>
      <c r="D168" s="214">
        <f>'T2 NSA'!D66</f>
        <v>0</v>
      </c>
      <c r="E168" s="418"/>
      <c r="F168" s="361">
        <f>D168</f>
        <v>0</v>
      </c>
      <c r="G168" s="360"/>
      <c r="H168" s="360"/>
      <c r="I168" s="362"/>
      <c r="J168" s="188"/>
      <c r="L168" s="908"/>
    </row>
    <row r="169" spans="1:12" s="907" customFormat="1" ht="12" customHeight="1" x14ac:dyDescent="0.35">
      <c r="A169" s="858">
        <v>2022</v>
      </c>
      <c r="B169" s="906"/>
      <c r="C169" s="212" t="s">
        <v>341</v>
      </c>
      <c r="D169" s="214">
        <f>'T2 NSA'!E66</f>
        <v>0</v>
      </c>
      <c r="E169" s="418"/>
      <c r="F169" s="360"/>
      <c r="G169" s="361">
        <f>D169</f>
        <v>0</v>
      </c>
      <c r="H169" s="360"/>
      <c r="I169" s="362"/>
      <c r="J169" s="188"/>
      <c r="L169" s="908"/>
    </row>
    <row r="170" spans="1:12" s="907" customFormat="1" ht="12" customHeight="1" x14ac:dyDescent="0.35">
      <c r="A170" s="858">
        <v>2023</v>
      </c>
      <c r="B170" s="906"/>
      <c r="C170" s="212" t="s">
        <v>342</v>
      </c>
      <c r="D170" s="214">
        <f>'T2 NSA'!F66</f>
        <v>0</v>
      </c>
      <c r="E170" s="418"/>
      <c r="F170" s="360"/>
      <c r="G170" s="360"/>
      <c r="H170" s="361">
        <f>D170</f>
        <v>0</v>
      </c>
      <c r="I170" s="362"/>
      <c r="J170" s="188"/>
      <c r="L170" s="908"/>
    </row>
    <row r="171" spans="1:12" s="907" customFormat="1" ht="12" customHeight="1" x14ac:dyDescent="0.35">
      <c r="A171" s="858">
        <v>2024</v>
      </c>
      <c r="B171" s="906"/>
      <c r="C171" s="213" t="s">
        <v>343</v>
      </c>
      <c r="D171" s="215">
        <f>'T2 NSA'!G66</f>
        <v>0</v>
      </c>
      <c r="E171" s="209"/>
      <c r="F171" s="210"/>
      <c r="G171" s="210"/>
      <c r="H171" s="210"/>
      <c r="I171" s="723">
        <f>D171</f>
        <v>0</v>
      </c>
      <c r="J171" s="617"/>
      <c r="L171" s="908"/>
    </row>
    <row r="172" spans="1:12" s="907" customFormat="1" ht="12" customHeight="1" x14ac:dyDescent="0.35">
      <c r="A172" s="858" t="s">
        <v>116</v>
      </c>
      <c r="B172" s="906"/>
      <c r="C172" s="909" t="s">
        <v>344</v>
      </c>
      <c r="D172" s="523">
        <f>SUM(D167:D171)</f>
        <v>0</v>
      </c>
      <c r="E172" s="852">
        <f t="shared" ref="E172:J172" si="24">SUM(E167:E171)</f>
        <v>0</v>
      </c>
      <c r="F172" s="853">
        <f t="shared" si="24"/>
        <v>0</v>
      </c>
      <c r="G172" s="853">
        <f t="shared" si="24"/>
        <v>0</v>
      </c>
      <c r="H172" s="853">
        <f t="shared" si="24"/>
        <v>0</v>
      </c>
      <c r="I172" s="854">
        <f t="shared" si="24"/>
        <v>0</v>
      </c>
      <c r="J172" s="523">
        <f t="shared" si="24"/>
        <v>0</v>
      </c>
      <c r="L172" s="908"/>
    </row>
    <row r="173" spans="1:12" ht="4.1500000000000004" customHeight="1" x14ac:dyDescent="0.35">
      <c r="A173" s="858"/>
      <c r="C173" s="849"/>
      <c r="D173" s="849"/>
      <c r="E173" s="849"/>
      <c r="F173" s="850"/>
      <c r="G173" s="849"/>
      <c r="H173" s="849"/>
      <c r="I173" s="849"/>
      <c r="J173" s="849"/>
    </row>
    <row r="174" spans="1:12" ht="3" customHeight="1" x14ac:dyDescent="0.35">
      <c r="A174" s="858"/>
    </row>
    <row r="175" spans="1:12" ht="12" customHeight="1" x14ac:dyDescent="0.35">
      <c r="A175" s="858"/>
      <c r="B175" s="725"/>
      <c r="C175" s="193" t="s">
        <v>316</v>
      </c>
      <c r="D175" s="523">
        <f t="shared" ref="D175:J175" si="25">D17+D28+D35+D42+D49+D56+D63+D70+D75+D86+D97+D114+D125+D136+D147+D158+D165+D172</f>
        <v>-13665.754978176683</v>
      </c>
      <c r="E175" s="523">
        <f t="shared" si="25"/>
        <v>-1900</v>
      </c>
      <c r="F175" s="523">
        <f t="shared" si="25"/>
        <v>-2520</v>
      </c>
      <c r="G175" s="523">
        <f t="shared" si="25"/>
        <v>-2272.8864964999266</v>
      </c>
      <c r="H175" s="523">
        <f t="shared" si="25"/>
        <v>-2478.6291465834292</v>
      </c>
      <c r="I175" s="523">
        <f t="shared" si="25"/>
        <v>-4494.2393350933262</v>
      </c>
      <c r="J175" s="523">
        <f t="shared" si="25"/>
        <v>0</v>
      </c>
      <c r="L175" s="851"/>
    </row>
    <row r="176" spans="1:12" ht="3" customHeight="1" x14ac:dyDescent="0.35"/>
    <row r="177" spans="3:10" ht="12" customHeight="1" x14ac:dyDescent="0.35">
      <c r="C177" s="1" t="s">
        <v>56</v>
      </c>
    </row>
    <row r="178" spans="3:10" ht="12" customHeight="1" x14ac:dyDescent="0.35">
      <c r="C178" s="1" t="s">
        <v>288</v>
      </c>
      <c r="D178" s="351"/>
      <c r="E178" s="352"/>
      <c r="F178" s="352"/>
      <c r="G178" s="352"/>
      <c r="H178" s="352"/>
      <c r="I178" s="352"/>
      <c r="J178" s="352"/>
    </row>
  </sheetData>
  <autoFilter ref="A8:J165"/>
  <mergeCells count="1">
    <mergeCell ref="C1:J1"/>
  </mergeCells>
  <pageMargins left="0.7" right="0.7" top="0.75" bottom="0.75" header="0.3" footer="0.3"/>
  <pageSetup paperSize="9" scale="72" fitToHeight="0" orientation="portrait" r:id="rId1"/>
  <ignoredErrors>
    <ignoredError sqref="J102 J11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V131"/>
  <sheetViews>
    <sheetView showGridLines="0" topLeftCell="A3" zoomScale="85" zoomScaleNormal="85" workbookViewId="0">
      <selection activeCell="J70" sqref="J70"/>
    </sheetView>
  </sheetViews>
  <sheetFormatPr defaultColWidth="8.81640625" defaultRowHeight="12" x14ac:dyDescent="0.3"/>
  <cols>
    <col min="1" max="1" width="19" style="12" customWidth="1"/>
    <col min="2" max="2" width="32" style="12" customWidth="1"/>
    <col min="3" max="6" width="11.81640625" style="12" customWidth="1"/>
    <col min="7" max="18" width="8.6328125" style="12" customWidth="1"/>
    <col min="19" max="16384" width="8.81640625" style="12"/>
  </cols>
  <sheetData>
    <row r="1" spans="1:22" x14ac:dyDescent="0.3">
      <c r="A1" s="972" t="s">
        <v>120</v>
      </c>
      <c r="B1" s="972"/>
      <c r="C1" s="972"/>
      <c r="D1" s="972"/>
      <c r="E1" s="972"/>
      <c r="F1" s="972"/>
      <c r="G1" s="972"/>
      <c r="H1" s="972"/>
      <c r="I1" s="972"/>
      <c r="J1" s="972"/>
      <c r="K1" s="972"/>
      <c r="L1" s="972"/>
      <c r="M1" s="972"/>
      <c r="N1" s="972"/>
      <c r="O1" s="972"/>
      <c r="P1" s="972"/>
      <c r="Q1" s="972"/>
      <c r="R1" s="972"/>
      <c r="S1" s="177"/>
      <c r="T1" s="177"/>
      <c r="U1" s="177"/>
      <c r="V1" s="177"/>
    </row>
    <row r="3" spans="1:22" x14ac:dyDescent="0.3">
      <c r="A3" s="369" t="s">
        <v>33</v>
      </c>
      <c r="B3" s="3"/>
      <c r="C3" s="3"/>
      <c r="D3" s="3"/>
    </row>
    <row r="5" spans="1:22" x14ac:dyDescent="0.3">
      <c r="A5" s="12" t="s">
        <v>72</v>
      </c>
      <c r="R5" s="334"/>
    </row>
    <row r="6" spans="1:22" ht="26.5" customHeight="1" x14ac:dyDescent="0.3">
      <c r="A6" s="986" t="s">
        <v>46</v>
      </c>
      <c r="B6" s="988" t="s">
        <v>47</v>
      </c>
      <c r="C6" s="1003" t="s">
        <v>118</v>
      </c>
      <c r="D6" s="999"/>
      <c r="E6" s="998" t="s">
        <v>117</v>
      </c>
      <c r="F6" s="999"/>
      <c r="G6" s="990" t="s">
        <v>84</v>
      </c>
      <c r="H6" s="991" t="s">
        <v>71</v>
      </c>
      <c r="I6" s="992"/>
      <c r="J6" s="992"/>
      <c r="K6" s="992"/>
      <c r="L6" s="992"/>
      <c r="M6" s="992"/>
      <c r="N6" s="992"/>
      <c r="O6" s="992"/>
      <c r="P6" s="992"/>
      <c r="Q6" s="992"/>
      <c r="R6" s="993"/>
    </row>
    <row r="7" spans="1:22" ht="28" customHeight="1" x14ac:dyDescent="0.3">
      <c r="A7" s="987"/>
      <c r="B7" s="989"/>
      <c r="C7" s="421" t="s">
        <v>116</v>
      </c>
      <c r="D7" s="409" t="s">
        <v>156</v>
      </c>
      <c r="E7" s="433" t="s">
        <v>116</v>
      </c>
      <c r="F7" s="409" t="s">
        <v>156</v>
      </c>
      <c r="G7" s="990" t="s">
        <v>83</v>
      </c>
      <c r="H7" s="372">
        <v>2014</v>
      </c>
      <c r="I7" s="373">
        <v>2015</v>
      </c>
      <c r="J7" s="373">
        <v>2016</v>
      </c>
      <c r="K7" s="373">
        <v>2017</v>
      </c>
      <c r="L7" s="373">
        <v>2018</v>
      </c>
      <c r="M7" s="373">
        <v>2019</v>
      </c>
      <c r="N7" s="373">
        <v>2020</v>
      </c>
      <c r="O7" s="373">
        <v>2021</v>
      </c>
      <c r="P7" s="373">
        <v>2022</v>
      </c>
      <c r="Q7" s="373">
        <v>2023</v>
      </c>
      <c r="R7" s="374">
        <v>2024</v>
      </c>
    </row>
    <row r="8" spans="1:22" s="776" customFormat="1" x14ac:dyDescent="0.3">
      <c r="A8" s="863" t="s">
        <v>319</v>
      </c>
      <c r="B8" s="864" t="s">
        <v>317</v>
      </c>
      <c r="C8" s="770">
        <v>2000</v>
      </c>
      <c r="D8" s="771">
        <f>+C8</f>
        <v>2000</v>
      </c>
      <c r="E8" s="770">
        <v>1000</v>
      </c>
      <c r="F8" s="771">
        <f>+E8</f>
        <v>1000</v>
      </c>
      <c r="G8" s="772" t="s">
        <v>35</v>
      </c>
      <c r="H8" s="773"/>
      <c r="I8" s="774"/>
      <c r="J8" s="774"/>
      <c r="K8" s="774"/>
      <c r="L8" s="774">
        <v>1000</v>
      </c>
      <c r="M8" s="775"/>
      <c r="N8" s="775"/>
      <c r="O8" s="775"/>
      <c r="P8" s="775"/>
      <c r="Q8" s="775"/>
      <c r="R8" s="771"/>
    </row>
    <row r="9" spans="1:22" x14ac:dyDescent="0.3">
      <c r="A9" s="865" t="s">
        <v>320</v>
      </c>
      <c r="B9" s="866" t="s">
        <v>317</v>
      </c>
      <c r="C9" s="868">
        <v>8000</v>
      </c>
      <c r="D9" s="869">
        <f t="shared" ref="D9:F11" si="0">+C9</f>
        <v>8000</v>
      </c>
      <c r="E9" s="868">
        <v>4000</v>
      </c>
      <c r="F9" s="869">
        <f t="shared" si="0"/>
        <v>4000</v>
      </c>
      <c r="G9" s="870" t="s">
        <v>318</v>
      </c>
      <c r="H9" s="348"/>
      <c r="I9" s="341"/>
      <c r="J9" s="341"/>
      <c r="K9" s="341"/>
      <c r="L9" s="341"/>
      <c r="M9" s="867">
        <v>4000</v>
      </c>
      <c r="N9" s="767"/>
      <c r="O9" s="767"/>
      <c r="P9" s="767"/>
      <c r="Q9" s="767"/>
      <c r="R9" s="342"/>
    </row>
    <row r="10" spans="1:22" x14ac:dyDescent="0.3">
      <c r="A10" s="865" t="s">
        <v>321</v>
      </c>
      <c r="B10" s="866" t="s">
        <v>317</v>
      </c>
      <c r="C10" s="868">
        <v>4000</v>
      </c>
      <c r="D10" s="869">
        <f t="shared" si="0"/>
        <v>4000</v>
      </c>
      <c r="E10" s="868">
        <v>2000</v>
      </c>
      <c r="F10" s="869">
        <f t="shared" si="0"/>
        <v>2000</v>
      </c>
      <c r="G10" s="870" t="s">
        <v>318</v>
      </c>
      <c r="H10" s="348"/>
      <c r="I10" s="341"/>
      <c r="J10" s="341"/>
      <c r="K10" s="341"/>
      <c r="L10" s="341"/>
      <c r="M10" s="767"/>
      <c r="N10" s="767"/>
      <c r="O10" s="867">
        <v>2000</v>
      </c>
      <c r="P10" s="767"/>
      <c r="Q10" s="767"/>
      <c r="R10" s="342"/>
    </row>
    <row r="11" spans="1:22" x14ac:dyDescent="0.3">
      <c r="A11" s="865" t="s">
        <v>322</v>
      </c>
      <c r="B11" s="866" t="s">
        <v>317</v>
      </c>
      <c r="C11" s="868">
        <v>20000</v>
      </c>
      <c r="D11" s="869">
        <f t="shared" si="0"/>
        <v>20000</v>
      </c>
      <c r="E11" s="868">
        <v>10000</v>
      </c>
      <c r="F11" s="869">
        <f t="shared" si="0"/>
        <v>10000</v>
      </c>
      <c r="G11" s="870" t="s">
        <v>318</v>
      </c>
      <c r="H11" s="348"/>
      <c r="I11" s="341"/>
      <c r="J11" s="341"/>
      <c r="K11" s="341"/>
      <c r="L11" s="341"/>
      <c r="M11" s="767"/>
      <c r="N11" s="767"/>
      <c r="O11" s="767"/>
      <c r="P11" s="867">
        <v>10000</v>
      </c>
      <c r="Q11" s="767"/>
      <c r="R11" s="342"/>
    </row>
    <row r="12" spans="1:22" x14ac:dyDescent="0.3">
      <c r="A12" s="865"/>
      <c r="B12" s="866"/>
      <c r="C12" s="399"/>
      <c r="D12" s="429"/>
      <c r="E12" s="422"/>
      <c r="F12" s="342"/>
      <c r="G12" s="419"/>
      <c r="H12" s="348"/>
      <c r="I12" s="341"/>
      <c r="J12" s="341"/>
      <c r="K12" s="341"/>
      <c r="L12" s="341"/>
      <c r="M12" s="767"/>
      <c r="N12" s="767"/>
      <c r="O12" s="767"/>
      <c r="P12" s="767"/>
      <c r="Q12" s="767"/>
      <c r="R12" s="342"/>
    </row>
    <row r="13" spans="1:22" x14ac:dyDescent="0.3">
      <c r="A13" s="865"/>
      <c r="B13" s="866"/>
      <c r="C13" s="399"/>
      <c r="D13" s="429"/>
      <c r="E13" s="422"/>
      <c r="F13" s="342"/>
      <c r="G13" s="419"/>
      <c r="H13" s="348"/>
      <c r="I13" s="341"/>
      <c r="J13" s="341"/>
      <c r="K13" s="341"/>
      <c r="L13" s="341"/>
      <c r="M13" s="767"/>
      <c r="N13" s="767"/>
      <c r="O13" s="767"/>
      <c r="P13" s="767"/>
      <c r="Q13" s="767"/>
      <c r="R13" s="342"/>
    </row>
    <row r="14" spans="1:22" ht="12.65" customHeight="1" x14ac:dyDescent="0.3">
      <c r="A14" s="865"/>
      <c r="B14" s="866"/>
      <c r="C14" s="399"/>
      <c r="D14" s="429"/>
      <c r="E14" s="422"/>
      <c r="F14" s="342"/>
      <c r="G14" s="419"/>
      <c r="H14" s="348"/>
      <c r="I14" s="341"/>
      <c r="J14" s="341"/>
      <c r="K14" s="341"/>
      <c r="L14" s="341"/>
      <c r="M14" s="767"/>
      <c r="N14" s="767"/>
      <c r="O14" s="767"/>
      <c r="P14" s="767"/>
      <c r="Q14" s="767"/>
      <c r="R14" s="342"/>
    </row>
    <row r="15" spans="1:22" x14ac:dyDescent="0.3">
      <c r="A15" s="340"/>
      <c r="B15" s="429"/>
      <c r="C15" s="399"/>
      <c r="D15" s="429"/>
      <c r="E15" s="422"/>
      <c r="F15" s="342"/>
      <c r="G15" s="419"/>
      <c r="H15" s="348"/>
      <c r="I15" s="341"/>
      <c r="J15" s="341"/>
      <c r="K15" s="341"/>
      <c r="L15" s="341"/>
      <c r="M15" s="767"/>
      <c r="N15" s="767"/>
      <c r="O15" s="767"/>
      <c r="P15" s="767"/>
      <c r="Q15" s="767"/>
      <c r="R15" s="342"/>
    </row>
    <row r="16" spans="1:22" x14ac:dyDescent="0.3">
      <c r="A16" s="340"/>
      <c r="B16" s="429"/>
      <c r="C16" s="399"/>
      <c r="D16" s="429"/>
      <c r="E16" s="422"/>
      <c r="F16" s="342"/>
      <c r="G16" s="419"/>
      <c r="H16" s="348"/>
      <c r="I16" s="341"/>
      <c r="J16" s="341"/>
      <c r="K16" s="341"/>
      <c r="L16" s="341"/>
      <c r="M16" s="767"/>
      <c r="N16" s="767"/>
      <c r="O16" s="767"/>
      <c r="P16" s="767"/>
      <c r="Q16" s="767"/>
      <c r="R16" s="342"/>
    </row>
    <row r="17" spans="1:18" x14ac:dyDescent="0.3">
      <c r="A17" s="340"/>
      <c r="B17" s="429"/>
      <c r="C17" s="399"/>
      <c r="D17" s="429"/>
      <c r="E17" s="422"/>
      <c r="F17" s="342"/>
      <c r="G17" s="419"/>
      <c r="H17" s="348"/>
      <c r="I17" s="341"/>
      <c r="J17" s="341"/>
      <c r="K17" s="341"/>
      <c r="L17" s="341"/>
      <c r="M17" s="767"/>
      <c r="N17" s="767"/>
      <c r="O17" s="767"/>
      <c r="P17" s="767"/>
      <c r="Q17" s="767"/>
      <c r="R17" s="342"/>
    </row>
    <row r="18" spans="1:18" x14ac:dyDescent="0.3">
      <c r="A18" s="343"/>
      <c r="B18" s="430"/>
      <c r="C18" s="862"/>
      <c r="D18" s="430"/>
      <c r="E18" s="423"/>
      <c r="F18" s="345"/>
      <c r="G18" s="339"/>
      <c r="H18" s="349"/>
      <c r="I18" s="344"/>
      <c r="J18" s="344"/>
      <c r="K18" s="344"/>
      <c r="L18" s="344"/>
      <c r="M18" s="768"/>
      <c r="N18" s="768"/>
      <c r="O18" s="768"/>
      <c r="P18" s="768"/>
      <c r="Q18" s="768"/>
      <c r="R18" s="345"/>
    </row>
    <row r="19" spans="1:18" ht="14.5" hidden="1" customHeight="1" x14ac:dyDescent="0.3">
      <c r="A19" s="338"/>
      <c r="B19" s="425"/>
      <c r="C19" s="338"/>
      <c r="D19" s="338"/>
      <c r="E19" s="427"/>
      <c r="F19" s="339"/>
      <c r="G19" s="339"/>
      <c r="H19" s="346"/>
      <c r="I19" s="339"/>
      <c r="J19" s="339"/>
      <c r="K19" s="339"/>
      <c r="L19" s="339"/>
      <c r="M19" s="339"/>
      <c r="N19" s="339"/>
      <c r="O19" s="339"/>
      <c r="P19" s="339"/>
      <c r="Q19" s="339"/>
      <c r="R19" s="339"/>
    </row>
    <row r="20" spans="1:18" ht="14.5" hidden="1" customHeight="1" x14ac:dyDescent="0.3">
      <c r="A20" s="337"/>
      <c r="B20" s="426"/>
      <c r="C20" s="337"/>
      <c r="D20" s="337"/>
      <c r="E20" s="428"/>
      <c r="F20" s="335"/>
      <c r="G20" s="335"/>
      <c r="H20" s="347"/>
      <c r="I20" s="335"/>
      <c r="J20" s="335"/>
      <c r="K20" s="335"/>
      <c r="L20" s="335"/>
      <c r="M20" s="335"/>
      <c r="N20" s="335"/>
      <c r="O20" s="335"/>
      <c r="P20" s="335"/>
      <c r="Q20" s="335"/>
      <c r="R20" s="335"/>
    </row>
    <row r="21" spans="1:18" ht="14.5" hidden="1" customHeight="1" x14ac:dyDescent="0.3">
      <c r="A21" s="337"/>
      <c r="B21" s="426"/>
      <c r="C21" s="337"/>
      <c r="D21" s="337"/>
      <c r="E21" s="428"/>
      <c r="F21" s="335"/>
      <c r="G21" s="335"/>
      <c r="H21" s="347"/>
      <c r="I21" s="335"/>
      <c r="J21" s="335"/>
      <c r="K21" s="335"/>
      <c r="L21" s="335"/>
      <c r="M21" s="335"/>
      <c r="N21" s="335"/>
      <c r="O21" s="335"/>
      <c r="P21" s="335"/>
      <c r="Q21" s="335"/>
      <c r="R21" s="335"/>
    </row>
    <row r="22" spans="1:18" ht="14.5" hidden="1" customHeight="1" x14ac:dyDescent="0.3">
      <c r="A22" s="337"/>
      <c r="B22" s="426"/>
      <c r="C22" s="337"/>
      <c r="D22" s="337"/>
      <c r="E22" s="428"/>
      <c r="F22" s="335"/>
      <c r="G22" s="335"/>
      <c r="H22" s="347"/>
      <c r="I22" s="335"/>
      <c r="J22" s="335"/>
      <c r="K22" s="335"/>
      <c r="L22" s="335"/>
      <c r="M22" s="335"/>
      <c r="N22" s="335"/>
      <c r="O22" s="335"/>
      <c r="P22" s="335"/>
      <c r="Q22" s="335"/>
      <c r="R22" s="335"/>
    </row>
    <row r="23" spans="1:18" ht="14.5" hidden="1" customHeight="1" x14ac:dyDescent="0.3">
      <c r="A23" s="337"/>
      <c r="B23" s="426"/>
      <c r="C23" s="337"/>
      <c r="D23" s="337"/>
      <c r="E23" s="428"/>
      <c r="F23" s="335"/>
      <c r="G23" s="335"/>
      <c r="H23" s="347"/>
      <c r="I23" s="335"/>
      <c r="J23" s="335"/>
      <c r="K23" s="335"/>
      <c r="L23" s="335"/>
      <c r="M23" s="335"/>
      <c r="N23" s="335"/>
      <c r="O23" s="335"/>
      <c r="P23" s="335"/>
      <c r="Q23" s="335"/>
      <c r="R23" s="335"/>
    </row>
    <row r="24" spans="1:18" ht="14.5" hidden="1" customHeight="1" x14ac:dyDescent="0.3">
      <c r="A24" s="337"/>
      <c r="B24" s="426"/>
      <c r="C24" s="337"/>
      <c r="D24" s="337"/>
      <c r="E24" s="428"/>
      <c r="F24" s="335"/>
      <c r="G24" s="335"/>
      <c r="H24" s="347"/>
      <c r="I24" s="335"/>
      <c r="J24" s="335"/>
      <c r="K24" s="335"/>
      <c r="L24" s="335"/>
      <c r="M24" s="335"/>
      <c r="N24" s="335"/>
      <c r="O24" s="335"/>
      <c r="P24" s="335"/>
      <c r="Q24" s="335"/>
      <c r="R24" s="335"/>
    </row>
    <row r="25" spans="1:18" ht="14.5" hidden="1" customHeight="1" x14ac:dyDescent="0.3">
      <c r="A25" s="337"/>
      <c r="B25" s="426"/>
      <c r="C25" s="337"/>
      <c r="D25" s="337"/>
      <c r="E25" s="428"/>
      <c r="F25" s="335"/>
      <c r="G25" s="335"/>
      <c r="H25" s="347"/>
      <c r="I25" s="335"/>
      <c r="J25" s="335"/>
      <c r="K25" s="335"/>
      <c r="L25" s="335"/>
      <c r="M25" s="335"/>
      <c r="N25" s="335"/>
      <c r="O25" s="335"/>
      <c r="P25" s="335"/>
      <c r="Q25" s="335"/>
      <c r="R25" s="335"/>
    </row>
    <row r="26" spans="1:18" ht="14.5" hidden="1" customHeight="1" x14ac:dyDescent="0.3">
      <c r="A26" s="337"/>
      <c r="B26" s="426"/>
      <c r="C26" s="337"/>
      <c r="D26" s="337"/>
      <c r="E26" s="428"/>
      <c r="F26" s="335"/>
      <c r="G26" s="335"/>
      <c r="H26" s="347"/>
      <c r="I26" s="335"/>
      <c r="J26" s="335"/>
      <c r="K26" s="335"/>
      <c r="L26" s="335"/>
      <c r="M26" s="335"/>
      <c r="N26" s="335"/>
      <c r="O26" s="335"/>
      <c r="P26" s="335"/>
      <c r="Q26" s="335"/>
      <c r="R26" s="335"/>
    </row>
    <row r="27" spans="1:18" ht="14.5" hidden="1" customHeight="1" x14ac:dyDescent="0.3">
      <c r="A27" s="337"/>
      <c r="B27" s="426"/>
      <c r="C27" s="337"/>
      <c r="D27" s="337"/>
      <c r="E27" s="428"/>
      <c r="F27" s="335"/>
      <c r="G27" s="335"/>
      <c r="H27" s="347"/>
      <c r="I27" s="335"/>
      <c r="J27" s="335"/>
      <c r="K27" s="335"/>
      <c r="L27" s="335"/>
      <c r="M27" s="335"/>
      <c r="N27" s="335"/>
      <c r="O27" s="335"/>
      <c r="P27" s="335"/>
      <c r="Q27" s="335"/>
      <c r="R27" s="335"/>
    </row>
    <row r="28" spans="1:18" ht="14.5" hidden="1" customHeight="1" x14ac:dyDescent="0.3">
      <c r="A28" s="337"/>
      <c r="B28" s="426"/>
      <c r="C28" s="337"/>
      <c r="D28" s="337"/>
      <c r="E28" s="428"/>
      <c r="F28" s="335"/>
      <c r="G28" s="335"/>
      <c r="H28" s="347"/>
      <c r="I28" s="335"/>
      <c r="J28" s="335"/>
      <c r="K28" s="335"/>
      <c r="L28" s="335"/>
      <c r="M28" s="335"/>
      <c r="N28" s="335"/>
      <c r="O28" s="335"/>
      <c r="P28" s="335"/>
      <c r="Q28" s="335"/>
      <c r="R28" s="335"/>
    </row>
    <row r="29" spans="1:18" ht="14.5" hidden="1" customHeight="1" x14ac:dyDescent="0.3">
      <c r="A29" s="337"/>
      <c r="B29" s="426"/>
      <c r="C29" s="337"/>
      <c r="D29" s="337"/>
      <c r="E29" s="428"/>
      <c r="F29" s="335"/>
      <c r="G29" s="335"/>
      <c r="H29" s="347"/>
      <c r="I29" s="335"/>
      <c r="J29" s="335"/>
      <c r="K29" s="335"/>
      <c r="L29" s="335"/>
      <c r="M29" s="335"/>
      <c r="N29" s="335"/>
      <c r="O29" s="335"/>
      <c r="P29" s="335"/>
      <c r="Q29" s="335"/>
      <c r="R29" s="335"/>
    </row>
    <row r="30" spans="1:18" ht="14.5" hidden="1" customHeight="1" x14ac:dyDescent="0.3">
      <c r="A30" s="337"/>
      <c r="B30" s="426"/>
      <c r="C30" s="337"/>
      <c r="D30" s="337"/>
      <c r="E30" s="428"/>
      <c r="F30" s="335"/>
      <c r="G30" s="335"/>
      <c r="H30" s="347"/>
      <c r="I30" s="335"/>
      <c r="J30" s="335"/>
      <c r="K30" s="335"/>
      <c r="L30" s="335"/>
      <c r="M30" s="335"/>
      <c r="N30" s="335"/>
      <c r="O30" s="335"/>
      <c r="P30" s="335"/>
      <c r="Q30" s="335"/>
      <c r="R30" s="335"/>
    </row>
    <row r="31" spans="1:18" ht="14.5" hidden="1" customHeight="1" x14ac:dyDescent="0.3">
      <c r="A31" s="337"/>
      <c r="B31" s="426"/>
      <c r="C31" s="337"/>
      <c r="D31" s="337"/>
      <c r="E31" s="428"/>
      <c r="F31" s="335"/>
      <c r="G31" s="335"/>
      <c r="H31" s="347"/>
      <c r="I31" s="335"/>
      <c r="J31" s="335"/>
      <c r="K31" s="335"/>
      <c r="L31" s="335"/>
      <c r="M31" s="335"/>
      <c r="N31" s="335"/>
      <c r="O31" s="335"/>
      <c r="P31" s="335"/>
      <c r="Q31" s="335"/>
      <c r="R31" s="335"/>
    </row>
    <row r="32" spans="1:18" ht="14.5" hidden="1" customHeight="1" x14ac:dyDescent="0.3">
      <c r="A32" s="337"/>
      <c r="B32" s="426"/>
      <c r="C32" s="337"/>
      <c r="D32" s="337"/>
      <c r="E32" s="428"/>
      <c r="F32" s="335"/>
      <c r="G32" s="335"/>
      <c r="H32" s="347"/>
      <c r="I32" s="335"/>
      <c r="J32" s="335"/>
      <c r="K32" s="335"/>
      <c r="L32" s="335"/>
      <c r="M32" s="335"/>
      <c r="N32" s="335"/>
      <c r="O32" s="335"/>
      <c r="P32" s="335"/>
      <c r="Q32" s="335"/>
      <c r="R32" s="335"/>
    </row>
    <row r="33" spans="1:18" ht="14.5" hidden="1" customHeight="1" x14ac:dyDescent="0.3">
      <c r="A33" s="337"/>
      <c r="B33" s="426"/>
      <c r="C33" s="337"/>
      <c r="D33" s="337"/>
      <c r="E33" s="428"/>
      <c r="F33" s="335"/>
      <c r="G33" s="335"/>
      <c r="H33" s="347"/>
      <c r="I33" s="335"/>
      <c r="J33" s="335"/>
      <c r="K33" s="335"/>
      <c r="L33" s="335"/>
      <c r="M33" s="335"/>
      <c r="N33" s="335"/>
      <c r="O33" s="335"/>
      <c r="P33" s="335"/>
      <c r="Q33" s="335"/>
      <c r="R33" s="335"/>
    </row>
    <row r="34" spans="1:18" ht="14.5" hidden="1" customHeight="1" x14ac:dyDescent="0.3">
      <c r="A34" s="337"/>
      <c r="B34" s="426"/>
      <c r="C34" s="337"/>
      <c r="D34" s="337"/>
      <c r="E34" s="428"/>
      <c r="F34" s="335"/>
      <c r="G34" s="335"/>
      <c r="H34" s="347"/>
      <c r="I34" s="335"/>
      <c r="J34" s="335"/>
      <c r="K34" s="335"/>
      <c r="L34" s="335"/>
      <c r="M34" s="335"/>
      <c r="N34" s="335"/>
      <c r="O34" s="335"/>
      <c r="P34" s="335"/>
      <c r="Q34" s="335"/>
      <c r="R34" s="335"/>
    </row>
    <row r="35" spans="1:18" ht="14.5" hidden="1" customHeight="1" x14ac:dyDescent="0.3">
      <c r="A35" s="337"/>
      <c r="B35" s="426"/>
      <c r="C35" s="337"/>
      <c r="D35" s="337"/>
      <c r="E35" s="428"/>
      <c r="F35" s="335"/>
      <c r="G35" s="335"/>
      <c r="H35" s="347"/>
      <c r="I35" s="335"/>
      <c r="J35" s="335"/>
      <c r="K35" s="335"/>
      <c r="L35" s="335"/>
      <c r="M35" s="335"/>
      <c r="N35" s="335"/>
      <c r="O35" s="335"/>
      <c r="P35" s="335"/>
      <c r="Q35" s="335"/>
      <c r="R35" s="335"/>
    </row>
    <row r="36" spans="1:18" ht="14.5" hidden="1" customHeight="1" x14ac:dyDescent="0.3">
      <c r="A36" s="337"/>
      <c r="B36" s="426"/>
      <c r="C36" s="337"/>
      <c r="D36" s="337"/>
      <c r="E36" s="428"/>
      <c r="F36" s="335"/>
      <c r="G36" s="335"/>
      <c r="H36" s="347"/>
      <c r="I36" s="335"/>
      <c r="J36" s="335"/>
      <c r="K36" s="335"/>
      <c r="L36" s="335"/>
      <c r="M36" s="335"/>
      <c r="N36" s="335"/>
      <c r="O36" s="335"/>
      <c r="P36" s="335"/>
      <c r="Q36" s="335"/>
      <c r="R36" s="335"/>
    </row>
    <row r="37" spans="1:18" ht="14.5" hidden="1" customHeight="1" x14ac:dyDescent="0.3">
      <c r="A37" s="337"/>
      <c r="B37" s="426"/>
      <c r="C37" s="337"/>
      <c r="D37" s="337"/>
      <c r="E37" s="428"/>
      <c r="F37" s="335"/>
      <c r="G37" s="335"/>
      <c r="H37" s="347"/>
      <c r="I37" s="335"/>
      <c r="J37" s="335"/>
      <c r="K37" s="335"/>
      <c r="L37" s="335"/>
      <c r="M37" s="335"/>
      <c r="N37" s="335"/>
      <c r="O37" s="335"/>
      <c r="P37" s="335"/>
      <c r="Q37" s="335"/>
      <c r="R37" s="335"/>
    </row>
    <row r="38" spans="1:18" ht="14.5" hidden="1" customHeight="1" x14ac:dyDescent="0.3">
      <c r="A38" s="337"/>
      <c r="B38" s="426"/>
      <c r="C38" s="337"/>
      <c r="D38" s="337"/>
      <c r="E38" s="428"/>
      <c r="F38" s="335"/>
      <c r="G38" s="335"/>
      <c r="H38" s="347"/>
      <c r="I38" s="335"/>
      <c r="J38" s="335"/>
      <c r="K38" s="335"/>
      <c r="L38" s="335"/>
      <c r="M38" s="335"/>
      <c r="N38" s="335"/>
      <c r="O38" s="335"/>
      <c r="P38" s="335"/>
      <c r="Q38" s="335"/>
      <c r="R38" s="335"/>
    </row>
    <row r="39" spans="1:18" ht="14.5" hidden="1" customHeight="1" x14ac:dyDescent="0.3">
      <c r="A39" s="337"/>
      <c r="B39" s="426"/>
      <c r="C39" s="337"/>
      <c r="D39" s="337"/>
      <c r="E39" s="428"/>
      <c r="F39" s="335"/>
      <c r="G39" s="335"/>
      <c r="H39" s="347"/>
      <c r="I39" s="335"/>
      <c r="J39" s="335"/>
      <c r="K39" s="335"/>
      <c r="L39" s="335"/>
      <c r="M39" s="335"/>
      <c r="N39" s="335"/>
      <c r="O39" s="335"/>
      <c r="P39" s="335"/>
      <c r="Q39" s="335"/>
      <c r="R39" s="335"/>
    </row>
    <row r="40" spans="1:18" ht="14.5" hidden="1" customHeight="1" x14ac:dyDescent="0.3">
      <c r="A40" s="337"/>
      <c r="B40" s="426"/>
      <c r="C40" s="337"/>
      <c r="D40" s="337"/>
      <c r="E40" s="428"/>
      <c r="F40" s="335"/>
      <c r="G40" s="335"/>
      <c r="H40" s="347"/>
      <c r="I40" s="335"/>
      <c r="J40" s="335"/>
      <c r="K40" s="335"/>
      <c r="L40" s="335"/>
      <c r="M40" s="335"/>
      <c r="N40" s="335"/>
      <c r="O40" s="335"/>
      <c r="P40" s="335"/>
      <c r="Q40" s="335"/>
      <c r="R40" s="335"/>
    </row>
    <row r="41" spans="1:18" ht="14.5" hidden="1" customHeight="1" x14ac:dyDescent="0.3">
      <c r="A41" s="337"/>
      <c r="B41" s="426"/>
      <c r="C41" s="337"/>
      <c r="D41" s="337"/>
      <c r="E41" s="428"/>
      <c r="F41" s="335"/>
      <c r="G41" s="335"/>
      <c r="H41" s="347"/>
      <c r="I41" s="335"/>
      <c r="J41" s="335"/>
      <c r="K41" s="335"/>
      <c r="L41" s="335"/>
      <c r="M41" s="335"/>
      <c r="N41" s="335"/>
      <c r="O41" s="335"/>
      <c r="P41" s="335"/>
      <c r="Q41" s="335"/>
      <c r="R41" s="335"/>
    </row>
    <row r="42" spans="1:18" ht="14.5" hidden="1" customHeight="1" x14ac:dyDescent="0.3">
      <c r="A42" s="337"/>
      <c r="B42" s="426"/>
      <c r="C42" s="337"/>
      <c r="D42" s="337"/>
      <c r="E42" s="428"/>
      <c r="F42" s="335"/>
      <c r="G42" s="335"/>
      <c r="H42" s="347"/>
      <c r="I42" s="335"/>
      <c r="J42" s="335"/>
      <c r="K42" s="335"/>
      <c r="L42" s="335"/>
      <c r="M42" s="335"/>
      <c r="N42" s="335"/>
      <c r="O42" s="335"/>
      <c r="P42" s="335"/>
      <c r="Q42" s="335"/>
      <c r="R42" s="335"/>
    </row>
    <row r="43" spans="1:18" ht="14.5" hidden="1" customHeight="1" x14ac:dyDescent="0.3">
      <c r="A43" s="337"/>
      <c r="B43" s="426"/>
      <c r="C43" s="337"/>
      <c r="D43" s="337"/>
      <c r="E43" s="428"/>
      <c r="F43" s="335"/>
      <c r="G43" s="335"/>
      <c r="H43" s="347"/>
      <c r="I43" s="335"/>
      <c r="J43" s="335"/>
      <c r="K43" s="335"/>
      <c r="L43" s="335"/>
      <c r="M43" s="335"/>
      <c r="N43" s="335"/>
      <c r="O43" s="335"/>
      <c r="P43" s="335"/>
      <c r="Q43" s="335"/>
      <c r="R43" s="335"/>
    </row>
    <row r="44" spans="1:18" ht="14.5" hidden="1" customHeight="1" x14ac:dyDescent="0.3">
      <c r="A44" s="337"/>
      <c r="B44" s="426"/>
      <c r="C44" s="337"/>
      <c r="D44" s="337"/>
      <c r="E44" s="428"/>
      <c r="F44" s="335"/>
      <c r="G44" s="335"/>
      <c r="H44" s="347"/>
      <c r="I44" s="335"/>
      <c r="J44" s="335"/>
      <c r="K44" s="335"/>
      <c r="L44" s="335"/>
      <c r="M44" s="335"/>
      <c r="N44" s="335"/>
      <c r="O44" s="335"/>
      <c r="P44" s="335"/>
      <c r="Q44" s="335"/>
      <c r="R44" s="335"/>
    </row>
    <row r="45" spans="1:18" ht="14.5" hidden="1" customHeight="1" x14ac:dyDescent="0.3">
      <c r="A45" s="337"/>
      <c r="B45" s="426"/>
      <c r="C45" s="337"/>
      <c r="D45" s="337"/>
      <c r="E45" s="428"/>
      <c r="F45" s="335"/>
      <c r="G45" s="335"/>
      <c r="H45" s="347"/>
      <c r="I45" s="335"/>
      <c r="J45" s="335"/>
      <c r="K45" s="335"/>
      <c r="L45" s="335"/>
      <c r="M45" s="335"/>
      <c r="N45" s="335"/>
      <c r="O45" s="335"/>
      <c r="P45" s="335"/>
      <c r="Q45" s="335"/>
      <c r="R45" s="335"/>
    </row>
    <row r="46" spans="1:18" ht="14.5" hidden="1" customHeight="1" x14ac:dyDescent="0.3">
      <c r="A46" s="337"/>
      <c r="B46" s="426"/>
      <c r="C46" s="337"/>
      <c r="D46" s="337"/>
      <c r="E46" s="428"/>
      <c r="F46" s="335"/>
      <c r="G46" s="335"/>
      <c r="H46" s="347"/>
      <c r="I46" s="335"/>
      <c r="J46" s="335"/>
      <c r="K46" s="335"/>
      <c r="L46" s="335"/>
      <c r="M46" s="335"/>
      <c r="N46" s="335"/>
      <c r="O46" s="335"/>
      <c r="P46" s="335"/>
      <c r="Q46" s="335"/>
      <c r="R46" s="335"/>
    </row>
    <row r="47" spans="1:18" ht="14.5" hidden="1" customHeight="1" x14ac:dyDescent="0.3">
      <c r="A47" s="337"/>
      <c r="B47" s="426"/>
      <c r="C47" s="337"/>
      <c r="D47" s="337"/>
      <c r="E47" s="428"/>
      <c r="F47" s="335"/>
      <c r="G47" s="335"/>
      <c r="H47" s="347"/>
      <c r="I47" s="335"/>
      <c r="J47" s="335"/>
      <c r="K47" s="335"/>
      <c r="L47" s="335"/>
      <c r="M47" s="335"/>
      <c r="N47" s="335"/>
      <c r="O47" s="335"/>
      <c r="P47" s="335"/>
      <c r="Q47" s="335"/>
      <c r="R47" s="335"/>
    </row>
    <row r="48" spans="1:18" ht="14.5" hidden="1" customHeight="1" x14ac:dyDescent="0.3">
      <c r="A48" s="337"/>
      <c r="B48" s="426"/>
      <c r="C48" s="337"/>
      <c r="D48" s="337"/>
      <c r="E48" s="428"/>
      <c r="F48" s="335"/>
      <c r="G48" s="335"/>
      <c r="H48" s="347"/>
      <c r="I48" s="335"/>
      <c r="J48" s="335"/>
      <c r="K48" s="335"/>
      <c r="L48" s="335"/>
      <c r="M48" s="335"/>
      <c r="N48" s="335"/>
      <c r="O48" s="335"/>
      <c r="P48" s="335"/>
      <c r="Q48" s="335"/>
      <c r="R48" s="335"/>
    </row>
    <row r="49" spans="1:18" ht="14.5" hidden="1" customHeight="1" x14ac:dyDescent="0.3">
      <c r="A49" s="337"/>
      <c r="B49" s="426"/>
      <c r="C49" s="337"/>
      <c r="D49" s="337"/>
      <c r="E49" s="428"/>
      <c r="F49" s="335"/>
      <c r="G49" s="335"/>
      <c r="H49" s="347"/>
      <c r="I49" s="335"/>
      <c r="J49" s="335"/>
      <c r="K49" s="335"/>
      <c r="L49" s="335"/>
      <c r="M49" s="335"/>
      <c r="N49" s="335"/>
      <c r="O49" s="335"/>
      <c r="P49" s="335"/>
      <c r="Q49" s="335"/>
      <c r="R49" s="335"/>
    </row>
    <row r="50" spans="1:18" ht="14.5" hidden="1" customHeight="1" x14ac:dyDescent="0.3">
      <c r="A50" s="337"/>
      <c r="B50" s="426"/>
      <c r="C50" s="337"/>
      <c r="D50" s="337"/>
      <c r="E50" s="428"/>
      <c r="F50" s="335"/>
      <c r="G50" s="335"/>
      <c r="H50" s="347"/>
      <c r="I50" s="335"/>
      <c r="J50" s="335"/>
      <c r="K50" s="335"/>
      <c r="L50" s="335"/>
      <c r="M50" s="335"/>
      <c r="N50" s="335"/>
      <c r="O50" s="335"/>
      <c r="P50" s="335"/>
      <c r="Q50" s="335"/>
      <c r="R50" s="335"/>
    </row>
    <row r="51" spans="1:18" ht="14.5" hidden="1" customHeight="1" x14ac:dyDescent="0.3">
      <c r="A51" s="337"/>
      <c r="B51" s="426"/>
      <c r="C51" s="337"/>
      <c r="D51" s="337"/>
      <c r="E51" s="428"/>
      <c r="F51" s="335"/>
      <c r="G51" s="335"/>
      <c r="H51" s="347"/>
      <c r="I51" s="335"/>
      <c r="J51" s="335"/>
      <c r="K51" s="335"/>
      <c r="L51" s="335"/>
      <c r="M51" s="335"/>
      <c r="N51" s="335"/>
      <c r="O51" s="335"/>
      <c r="P51" s="335"/>
      <c r="Q51" s="335"/>
      <c r="R51" s="335"/>
    </row>
    <row r="52" spans="1:18" ht="14.5" hidden="1" customHeight="1" x14ac:dyDescent="0.3">
      <c r="A52" s="337"/>
      <c r="B52" s="426"/>
      <c r="C52" s="337"/>
      <c r="D52" s="337"/>
      <c r="E52" s="428"/>
      <c r="F52" s="335"/>
      <c r="G52" s="335"/>
      <c r="H52" s="347"/>
      <c r="I52" s="335"/>
      <c r="J52" s="335"/>
      <c r="K52" s="335"/>
      <c r="L52" s="335"/>
      <c r="M52" s="335"/>
      <c r="N52" s="335"/>
      <c r="O52" s="335"/>
      <c r="P52" s="335"/>
      <c r="Q52" s="335"/>
      <c r="R52" s="335"/>
    </row>
    <row r="53" spans="1:18" ht="14.5" hidden="1" customHeight="1" x14ac:dyDescent="0.3">
      <c r="A53" s="337"/>
      <c r="B53" s="426"/>
      <c r="C53" s="337"/>
      <c r="D53" s="337"/>
      <c r="E53" s="428"/>
      <c r="F53" s="335"/>
      <c r="G53" s="335"/>
      <c r="H53" s="347"/>
      <c r="I53" s="335"/>
      <c r="J53" s="335"/>
      <c r="K53" s="335"/>
      <c r="L53" s="335"/>
      <c r="M53" s="335"/>
      <c r="N53" s="335"/>
      <c r="O53" s="335"/>
      <c r="P53" s="335"/>
      <c r="Q53" s="335"/>
      <c r="R53" s="335"/>
    </row>
    <row r="54" spans="1:18" ht="14.5" hidden="1" customHeight="1" x14ac:dyDescent="0.3">
      <c r="A54" s="337"/>
      <c r="B54" s="426"/>
      <c r="C54" s="337"/>
      <c r="D54" s="337"/>
      <c r="E54" s="428"/>
      <c r="F54" s="335"/>
      <c r="G54" s="335"/>
      <c r="H54" s="347"/>
      <c r="I54" s="335"/>
      <c r="J54" s="335"/>
      <c r="K54" s="335"/>
      <c r="L54" s="335"/>
      <c r="M54" s="335"/>
      <c r="N54" s="335"/>
      <c r="O54" s="335"/>
      <c r="P54" s="335"/>
      <c r="Q54" s="335"/>
      <c r="R54" s="335"/>
    </row>
    <row r="55" spans="1:18" ht="14.5" hidden="1" customHeight="1" x14ac:dyDescent="0.3">
      <c r="A55" s="337"/>
      <c r="B55" s="426"/>
      <c r="C55" s="337"/>
      <c r="D55" s="337"/>
      <c r="E55" s="428"/>
      <c r="F55" s="335"/>
      <c r="G55" s="335"/>
      <c r="H55" s="347"/>
      <c r="I55" s="335"/>
      <c r="J55" s="335"/>
      <c r="K55" s="335"/>
      <c r="L55" s="335"/>
      <c r="M55" s="335"/>
      <c r="N55" s="335"/>
      <c r="O55" s="335"/>
      <c r="P55" s="335"/>
      <c r="Q55" s="335"/>
      <c r="R55" s="335"/>
    </row>
    <row r="56" spans="1:18" ht="14.5" hidden="1" customHeight="1" x14ac:dyDescent="0.3">
      <c r="A56" s="337"/>
      <c r="B56" s="426"/>
      <c r="C56" s="337"/>
      <c r="D56" s="337"/>
      <c r="E56" s="428"/>
      <c r="F56" s="335"/>
      <c r="G56" s="335"/>
      <c r="H56" s="347"/>
      <c r="I56" s="335"/>
      <c r="J56" s="335"/>
      <c r="K56" s="335"/>
      <c r="L56" s="335"/>
      <c r="M56" s="335"/>
      <c r="N56" s="335"/>
      <c r="O56" s="335"/>
      <c r="P56" s="335"/>
      <c r="Q56" s="335"/>
      <c r="R56" s="335"/>
    </row>
    <row r="57" spans="1:18" ht="14.5" hidden="1" customHeight="1" x14ac:dyDescent="0.3">
      <c r="A57" s="337"/>
      <c r="B57" s="426"/>
      <c r="C57" s="337"/>
      <c r="D57" s="337"/>
      <c r="E57" s="428"/>
      <c r="F57" s="335"/>
      <c r="G57" s="335"/>
      <c r="H57" s="347"/>
      <c r="I57" s="335"/>
      <c r="J57" s="335"/>
      <c r="K57" s="335"/>
      <c r="L57" s="335"/>
      <c r="M57" s="335"/>
      <c r="N57" s="335"/>
      <c r="O57" s="335"/>
      <c r="P57" s="335"/>
      <c r="Q57" s="335"/>
      <c r="R57" s="335"/>
    </row>
    <row r="58" spans="1:18" ht="14.5" hidden="1" customHeight="1" x14ac:dyDescent="0.3">
      <c r="A58" s="337"/>
      <c r="B58" s="426"/>
      <c r="C58" s="337"/>
      <c r="D58" s="337"/>
      <c r="E58" s="428"/>
      <c r="F58" s="335"/>
      <c r="G58" s="335"/>
      <c r="H58" s="347"/>
      <c r="I58" s="335"/>
      <c r="J58" s="335"/>
      <c r="K58" s="335"/>
      <c r="L58" s="335"/>
      <c r="M58" s="335"/>
      <c r="N58" s="335"/>
      <c r="O58" s="335"/>
      <c r="P58" s="335"/>
      <c r="Q58" s="335"/>
      <c r="R58" s="335"/>
    </row>
    <row r="59" spans="1:18" ht="14.5" hidden="1" customHeight="1" x14ac:dyDescent="0.3">
      <c r="A59" s="337"/>
      <c r="B59" s="426"/>
      <c r="C59" s="337"/>
      <c r="D59" s="337"/>
      <c r="E59" s="428"/>
      <c r="F59" s="335"/>
      <c r="G59" s="335"/>
      <c r="H59" s="347"/>
      <c r="I59" s="335"/>
      <c r="J59" s="335"/>
      <c r="K59" s="335"/>
      <c r="L59" s="335"/>
      <c r="M59" s="335"/>
      <c r="N59" s="335"/>
      <c r="O59" s="335"/>
      <c r="P59" s="335"/>
      <c r="Q59" s="335"/>
      <c r="R59" s="335"/>
    </row>
    <row r="60" spans="1:18" ht="14.5" hidden="1" customHeight="1" x14ac:dyDescent="0.3">
      <c r="A60" s="337"/>
      <c r="B60" s="426"/>
      <c r="C60" s="337"/>
      <c r="D60" s="337"/>
      <c r="E60" s="428"/>
      <c r="F60" s="335"/>
      <c r="G60" s="335"/>
      <c r="H60" s="347"/>
      <c r="I60" s="335"/>
      <c r="J60" s="335"/>
      <c r="K60" s="335"/>
      <c r="L60" s="335"/>
      <c r="M60" s="335"/>
      <c r="N60" s="335"/>
      <c r="O60" s="335"/>
      <c r="P60" s="335"/>
      <c r="Q60" s="335"/>
      <c r="R60" s="335"/>
    </row>
    <row r="61" spans="1:18" ht="14.5" hidden="1" customHeight="1" x14ac:dyDescent="0.3">
      <c r="A61" s="337"/>
      <c r="B61" s="426"/>
      <c r="C61" s="337"/>
      <c r="D61" s="337"/>
      <c r="E61" s="428"/>
      <c r="F61" s="335"/>
      <c r="G61" s="335"/>
      <c r="H61" s="347"/>
      <c r="I61" s="335"/>
      <c r="J61" s="335"/>
      <c r="K61" s="335"/>
      <c r="L61" s="335"/>
      <c r="M61" s="335"/>
      <c r="N61" s="335"/>
      <c r="O61" s="335"/>
      <c r="P61" s="335"/>
      <c r="Q61" s="335"/>
      <c r="R61" s="335"/>
    </row>
    <row r="62" spans="1:18" x14ac:dyDescent="0.3">
      <c r="A62" s="996" t="s">
        <v>58</v>
      </c>
      <c r="B62" s="997"/>
      <c r="C62" s="777">
        <f>SUM(C8:C61)</f>
        <v>34000</v>
      </c>
      <c r="D62" s="431">
        <f t="shared" ref="D62:F62" si="1">SUM(D8:D61)</f>
        <v>34000</v>
      </c>
      <c r="E62" s="424">
        <f t="shared" si="1"/>
        <v>17000</v>
      </c>
      <c r="F62" s="376">
        <f t="shared" si="1"/>
        <v>17000</v>
      </c>
      <c r="G62" s="420"/>
      <c r="H62" s="375">
        <f t="shared" ref="H62:R62" si="2">SUM(H8:H61)</f>
        <v>0</v>
      </c>
      <c r="I62" s="375">
        <f t="shared" si="2"/>
        <v>0</v>
      </c>
      <c r="J62" s="375">
        <f t="shared" si="2"/>
        <v>0</v>
      </c>
      <c r="K62" s="375">
        <f t="shared" si="2"/>
        <v>0</v>
      </c>
      <c r="L62" s="375">
        <f t="shared" si="2"/>
        <v>1000</v>
      </c>
      <c r="M62" s="769">
        <f t="shared" si="2"/>
        <v>4000</v>
      </c>
      <c r="N62" s="769">
        <f t="shared" si="2"/>
        <v>0</v>
      </c>
      <c r="O62" s="769">
        <f t="shared" si="2"/>
        <v>2000</v>
      </c>
      <c r="P62" s="769">
        <f t="shared" si="2"/>
        <v>10000</v>
      </c>
      <c r="Q62" s="769">
        <f t="shared" si="2"/>
        <v>0</v>
      </c>
      <c r="R62" s="376">
        <f t="shared" si="2"/>
        <v>0</v>
      </c>
    </row>
    <row r="63" spans="1:18" x14ac:dyDescent="0.3">
      <c r="A63" s="996" t="s">
        <v>59</v>
      </c>
      <c r="B63" s="997"/>
      <c r="C63" s="408"/>
      <c r="D63" s="431"/>
      <c r="E63" s="424"/>
      <c r="F63" s="376"/>
      <c r="G63" s="420"/>
      <c r="H63" s="375"/>
      <c r="I63" s="375"/>
      <c r="J63" s="375"/>
      <c r="K63" s="375"/>
      <c r="L63" s="375"/>
      <c r="M63" s="769"/>
      <c r="N63" s="769"/>
      <c r="O63" s="769"/>
      <c r="P63" s="769"/>
      <c r="Q63" s="769"/>
      <c r="R63" s="376"/>
    </row>
    <row r="64" spans="1:18" s="336" customFormat="1" x14ac:dyDescent="0.3"/>
    <row r="66" spans="1:18" x14ac:dyDescent="0.3">
      <c r="A66" s="12" t="s">
        <v>73</v>
      </c>
      <c r="R66" s="334"/>
    </row>
    <row r="67" spans="1:18" ht="20.5" customHeight="1" x14ac:dyDescent="0.3">
      <c r="A67" s="986" t="s">
        <v>46</v>
      </c>
      <c r="B67" s="988" t="s">
        <v>47</v>
      </c>
      <c r="C67" s="986" t="s">
        <v>119</v>
      </c>
      <c r="D67" s="1000"/>
      <c r="E67" s="1000" t="s">
        <v>74</v>
      </c>
      <c r="F67" s="1005"/>
      <c r="G67" s="993" t="s">
        <v>70</v>
      </c>
      <c r="H67" s="994"/>
      <c r="I67" s="995"/>
      <c r="J67" s="995"/>
      <c r="K67" s="995"/>
      <c r="L67" s="995"/>
      <c r="M67" s="995"/>
      <c r="N67" s="995"/>
      <c r="O67" s="995"/>
      <c r="P67" s="995"/>
      <c r="Q67" s="995"/>
      <c r="R67" s="995"/>
    </row>
    <row r="68" spans="1:18" ht="22.15" customHeight="1" x14ac:dyDescent="0.3">
      <c r="A68" s="1001"/>
      <c r="B68" s="1004"/>
      <c r="C68" s="1001"/>
      <c r="D68" s="1002"/>
      <c r="E68" s="1002"/>
      <c r="F68" s="1004"/>
      <c r="G68" s="372">
        <v>2014</v>
      </c>
      <c r="H68" s="373">
        <v>2015</v>
      </c>
      <c r="I68" s="373">
        <v>2016</v>
      </c>
      <c r="J68" s="373">
        <v>2017</v>
      </c>
      <c r="K68" s="373">
        <v>2018</v>
      </c>
      <c r="L68" s="766">
        <v>2019</v>
      </c>
      <c r="M68" s="766">
        <v>2020</v>
      </c>
      <c r="N68" s="766">
        <v>2021</v>
      </c>
      <c r="O68" s="766">
        <v>2022</v>
      </c>
      <c r="P68" s="766">
        <v>2023</v>
      </c>
      <c r="Q68" s="766">
        <v>2024</v>
      </c>
      <c r="R68" s="374" t="s">
        <v>44</v>
      </c>
    </row>
    <row r="69" spans="1:18" s="776" customFormat="1" x14ac:dyDescent="0.3">
      <c r="A69" s="863" t="s">
        <v>319</v>
      </c>
      <c r="B69" s="864" t="s">
        <v>317</v>
      </c>
      <c r="C69" s="1006">
        <v>0</v>
      </c>
      <c r="D69" s="1007"/>
      <c r="E69" s="978">
        <f>F8-C69</f>
        <v>1000</v>
      </c>
      <c r="F69" s="979"/>
      <c r="G69" s="773"/>
      <c r="H69" s="770"/>
      <c r="I69" s="774"/>
      <c r="J69" s="774"/>
      <c r="K69" s="774"/>
      <c r="L69" s="774"/>
      <c r="M69" s="871">
        <v>1000</v>
      </c>
      <c r="N69" s="871"/>
      <c r="O69" s="871"/>
      <c r="P69" s="871"/>
      <c r="Q69" s="871"/>
      <c r="R69" s="771">
        <f>E69-SUM(G69:Q69)</f>
        <v>0</v>
      </c>
    </row>
    <row r="70" spans="1:18" x14ac:dyDescent="0.3">
      <c r="A70" s="865" t="s">
        <v>320</v>
      </c>
      <c r="B70" s="866" t="s">
        <v>317</v>
      </c>
      <c r="C70" s="1008">
        <v>0</v>
      </c>
      <c r="D70" s="1009"/>
      <c r="E70" s="980">
        <f t="shared" ref="E70" si="3">F9-C70</f>
        <v>4000</v>
      </c>
      <c r="F70" s="981"/>
      <c r="G70" s="348"/>
      <c r="H70" s="422"/>
      <c r="I70" s="341"/>
      <c r="J70" s="341"/>
      <c r="K70" s="341"/>
      <c r="L70" s="341"/>
      <c r="M70" s="867"/>
      <c r="N70" s="867">
        <v>4000</v>
      </c>
      <c r="O70" s="867"/>
      <c r="P70" s="867"/>
      <c r="Q70" s="867"/>
      <c r="R70" s="342"/>
    </row>
    <row r="71" spans="1:18" x14ac:dyDescent="0.3">
      <c r="A71" s="865" t="s">
        <v>321</v>
      </c>
      <c r="B71" s="866" t="s">
        <v>317</v>
      </c>
      <c r="C71" s="1008">
        <v>0</v>
      </c>
      <c r="D71" s="1009"/>
      <c r="E71" s="980">
        <f t="shared" ref="E71:E72" si="4">F10-C71</f>
        <v>2000</v>
      </c>
      <c r="F71" s="981"/>
      <c r="G71" s="348"/>
      <c r="H71" s="422"/>
      <c r="I71" s="341"/>
      <c r="J71" s="341"/>
      <c r="K71" s="341"/>
      <c r="L71" s="341"/>
      <c r="M71" s="867"/>
      <c r="N71" s="867"/>
      <c r="O71" s="867"/>
      <c r="P71" s="867">
        <v>2000</v>
      </c>
      <c r="Q71" s="867"/>
      <c r="R71" s="342"/>
    </row>
    <row r="72" spans="1:18" x14ac:dyDescent="0.3">
      <c r="A72" s="865" t="s">
        <v>322</v>
      </c>
      <c r="B72" s="866" t="s">
        <v>317</v>
      </c>
      <c r="C72" s="1008">
        <v>0</v>
      </c>
      <c r="D72" s="1009"/>
      <c r="E72" s="980">
        <f t="shared" si="4"/>
        <v>10000</v>
      </c>
      <c r="F72" s="981"/>
      <c r="G72" s="348"/>
      <c r="H72" s="422"/>
      <c r="I72" s="341"/>
      <c r="J72" s="341"/>
      <c r="K72" s="341"/>
      <c r="L72" s="341"/>
      <c r="M72" s="867"/>
      <c r="N72" s="867"/>
      <c r="O72" s="867"/>
      <c r="P72" s="867"/>
      <c r="Q72" s="867">
        <v>10000</v>
      </c>
      <c r="R72" s="342"/>
    </row>
    <row r="73" spans="1:18" x14ac:dyDescent="0.3">
      <c r="A73" s="865"/>
      <c r="B73" s="866"/>
      <c r="C73" s="973"/>
      <c r="D73" s="974"/>
      <c r="E73" s="982"/>
      <c r="F73" s="983"/>
      <c r="G73" s="348"/>
      <c r="H73" s="422"/>
      <c r="I73" s="341"/>
      <c r="J73" s="341"/>
      <c r="K73" s="341"/>
      <c r="L73" s="341"/>
      <c r="M73" s="867"/>
      <c r="N73" s="867"/>
      <c r="O73" s="867"/>
      <c r="P73" s="867"/>
      <c r="Q73" s="867"/>
      <c r="R73" s="342"/>
    </row>
    <row r="74" spans="1:18" x14ac:dyDescent="0.3">
      <c r="A74" s="865"/>
      <c r="B74" s="866"/>
      <c r="C74" s="973"/>
      <c r="D74" s="974"/>
      <c r="E74" s="982"/>
      <c r="F74" s="983"/>
      <c r="G74" s="348"/>
      <c r="H74" s="422"/>
      <c r="I74" s="341"/>
      <c r="J74" s="341"/>
      <c r="K74" s="341"/>
      <c r="L74" s="341"/>
      <c r="M74" s="767"/>
      <c r="N74" s="767"/>
      <c r="O74" s="767"/>
      <c r="P74" s="767"/>
      <c r="Q74" s="767"/>
      <c r="R74" s="342"/>
    </row>
    <row r="75" spans="1:18" ht="12.65" customHeight="1" x14ac:dyDescent="0.3">
      <c r="A75" s="340"/>
      <c r="B75" s="398"/>
      <c r="C75" s="973"/>
      <c r="D75" s="974"/>
      <c r="E75" s="982"/>
      <c r="F75" s="983"/>
      <c r="G75" s="348"/>
      <c r="H75" s="422"/>
      <c r="I75" s="341"/>
      <c r="J75" s="341"/>
      <c r="K75" s="341"/>
      <c r="L75" s="341"/>
      <c r="M75" s="767"/>
      <c r="N75" s="767"/>
      <c r="O75" s="767"/>
      <c r="P75" s="767"/>
      <c r="Q75" s="767"/>
      <c r="R75" s="342"/>
    </row>
    <row r="76" spans="1:18" x14ac:dyDescent="0.3">
      <c r="A76" s="340"/>
      <c r="B76" s="398"/>
      <c r="C76" s="973"/>
      <c r="D76" s="974"/>
      <c r="E76" s="982"/>
      <c r="F76" s="983"/>
      <c r="G76" s="348"/>
      <c r="H76" s="422"/>
      <c r="I76" s="341"/>
      <c r="J76" s="341"/>
      <c r="K76" s="341"/>
      <c r="L76" s="341"/>
      <c r="M76" s="767"/>
      <c r="N76" s="767"/>
      <c r="O76" s="767"/>
      <c r="P76" s="767"/>
      <c r="Q76" s="767"/>
      <c r="R76" s="342"/>
    </row>
    <row r="77" spans="1:18" x14ac:dyDescent="0.3">
      <c r="A77" s="340"/>
      <c r="B77" s="398"/>
      <c r="C77" s="973"/>
      <c r="D77" s="974"/>
      <c r="E77" s="982"/>
      <c r="F77" s="983"/>
      <c r="G77" s="348"/>
      <c r="H77" s="422"/>
      <c r="I77" s="341"/>
      <c r="J77" s="341"/>
      <c r="K77" s="341"/>
      <c r="L77" s="341"/>
      <c r="M77" s="767"/>
      <c r="N77" s="767"/>
      <c r="O77" s="767"/>
      <c r="P77" s="767"/>
      <c r="Q77" s="767"/>
      <c r="R77" s="342"/>
    </row>
    <row r="78" spans="1:18" x14ac:dyDescent="0.3">
      <c r="A78" s="340"/>
      <c r="B78" s="398"/>
      <c r="C78" s="973"/>
      <c r="D78" s="974"/>
      <c r="E78" s="982"/>
      <c r="F78" s="983"/>
      <c r="G78" s="348"/>
      <c r="H78" s="422"/>
      <c r="I78" s="341"/>
      <c r="J78" s="341"/>
      <c r="K78" s="341"/>
      <c r="L78" s="341"/>
      <c r="M78" s="767"/>
      <c r="N78" s="767"/>
      <c r="O78" s="767"/>
      <c r="P78" s="767"/>
      <c r="Q78" s="767"/>
      <c r="R78" s="342"/>
    </row>
    <row r="79" spans="1:18" x14ac:dyDescent="0.3">
      <c r="A79" s="343"/>
      <c r="B79" s="432"/>
      <c r="C79" s="973"/>
      <c r="D79" s="974"/>
      <c r="E79" s="982"/>
      <c r="F79" s="983"/>
      <c r="G79" s="349"/>
      <c r="H79" s="423"/>
      <c r="I79" s="344"/>
      <c r="J79" s="344"/>
      <c r="K79" s="344"/>
      <c r="L79" s="344"/>
      <c r="M79" s="768"/>
      <c r="N79" s="768"/>
      <c r="O79" s="768"/>
      <c r="P79" s="768"/>
      <c r="Q79" s="768"/>
      <c r="R79" s="345"/>
    </row>
    <row r="80" spans="1:18" ht="14.5" hidden="1" customHeight="1" x14ac:dyDescent="0.3">
      <c r="A80" s="338"/>
      <c r="B80" s="398"/>
      <c r="C80" s="434"/>
      <c r="D80" s="399"/>
      <c r="E80" s="434"/>
      <c r="F80" s="399"/>
      <c r="G80" s="339"/>
      <c r="H80" s="339"/>
      <c r="I80" s="339"/>
      <c r="J80" s="339"/>
      <c r="K80" s="339"/>
      <c r="L80" s="339"/>
      <c r="M80" s="339"/>
      <c r="N80" s="339"/>
      <c r="O80" s="339"/>
      <c r="P80" s="339"/>
      <c r="Q80" s="339"/>
      <c r="R80" s="339"/>
    </row>
    <row r="81" spans="1:18" ht="14.5" hidden="1" customHeight="1" x14ac:dyDescent="0.3">
      <c r="A81" s="337"/>
      <c r="B81" s="398"/>
      <c r="C81" s="434"/>
      <c r="D81" s="399"/>
      <c r="E81" s="434"/>
      <c r="F81" s="399"/>
      <c r="G81" s="335"/>
      <c r="H81" s="335"/>
      <c r="I81" s="335"/>
      <c r="J81" s="335"/>
      <c r="K81" s="335"/>
      <c r="L81" s="335"/>
      <c r="M81" s="335"/>
      <c r="N81" s="335"/>
      <c r="O81" s="335"/>
      <c r="P81" s="335"/>
      <c r="Q81" s="335"/>
      <c r="R81" s="335"/>
    </row>
    <row r="82" spans="1:18" ht="14.5" hidden="1" customHeight="1" x14ac:dyDescent="0.3">
      <c r="A82" s="337"/>
      <c r="B82" s="398"/>
      <c r="C82" s="434"/>
      <c r="D82" s="399"/>
      <c r="E82" s="434"/>
      <c r="F82" s="399"/>
      <c r="G82" s="335"/>
      <c r="H82" s="335"/>
      <c r="I82" s="335"/>
      <c r="J82" s="335"/>
      <c r="K82" s="335"/>
      <c r="L82" s="335"/>
      <c r="M82" s="335"/>
      <c r="N82" s="335"/>
      <c r="O82" s="335"/>
      <c r="P82" s="335"/>
      <c r="Q82" s="335"/>
      <c r="R82" s="335"/>
    </row>
    <row r="83" spans="1:18" ht="14.5" hidden="1" customHeight="1" x14ac:dyDescent="0.3">
      <c r="A83" s="337"/>
      <c r="B83" s="398"/>
      <c r="C83" s="434"/>
      <c r="D83" s="399"/>
      <c r="E83" s="434"/>
      <c r="F83" s="399"/>
      <c r="G83" s="335"/>
      <c r="H83" s="335"/>
      <c r="I83" s="335"/>
      <c r="J83" s="335"/>
      <c r="K83" s="335"/>
      <c r="L83" s="335"/>
      <c r="M83" s="335"/>
      <c r="N83" s="335"/>
      <c r="O83" s="335"/>
      <c r="P83" s="335"/>
      <c r="Q83" s="335"/>
      <c r="R83" s="335"/>
    </row>
    <row r="84" spans="1:18" ht="14.5" hidden="1" customHeight="1" x14ac:dyDescent="0.3">
      <c r="A84" s="337"/>
      <c r="B84" s="398"/>
      <c r="C84" s="434"/>
      <c r="D84" s="399"/>
      <c r="E84" s="434"/>
      <c r="F84" s="399"/>
      <c r="G84" s="335"/>
      <c r="H84" s="335"/>
      <c r="I84" s="335"/>
      <c r="J84" s="335"/>
      <c r="K84" s="335"/>
      <c r="L84" s="335"/>
      <c r="M84" s="335"/>
      <c r="N84" s="335"/>
      <c r="O84" s="335"/>
      <c r="P84" s="335"/>
      <c r="Q84" s="335"/>
      <c r="R84" s="335"/>
    </row>
    <row r="85" spans="1:18" ht="14.5" hidden="1" customHeight="1" x14ac:dyDescent="0.3">
      <c r="A85" s="337"/>
      <c r="B85" s="398"/>
      <c r="C85" s="434"/>
      <c r="D85" s="399"/>
      <c r="E85" s="434"/>
      <c r="F85" s="399"/>
      <c r="G85" s="335"/>
      <c r="H85" s="335"/>
      <c r="I85" s="335"/>
      <c r="J85" s="335"/>
      <c r="K85" s="335"/>
      <c r="L85" s="335"/>
      <c r="M85" s="335"/>
      <c r="N85" s="335"/>
      <c r="O85" s="335"/>
      <c r="P85" s="335"/>
      <c r="Q85" s="335"/>
      <c r="R85" s="335"/>
    </row>
    <row r="86" spans="1:18" ht="14.5" hidden="1" customHeight="1" x14ac:dyDescent="0.3">
      <c r="A86" s="337"/>
      <c r="B86" s="398"/>
      <c r="C86" s="434"/>
      <c r="D86" s="399"/>
      <c r="E86" s="434"/>
      <c r="F86" s="399"/>
      <c r="G86" s="335"/>
      <c r="H86" s="335"/>
      <c r="I86" s="335"/>
      <c r="J86" s="335"/>
      <c r="K86" s="335"/>
      <c r="L86" s="335"/>
      <c r="M86" s="335"/>
      <c r="N86" s="335"/>
      <c r="O86" s="335"/>
      <c r="P86" s="335"/>
      <c r="Q86" s="335"/>
      <c r="R86" s="335"/>
    </row>
    <row r="87" spans="1:18" ht="14.5" hidden="1" customHeight="1" x14ac:dyDescent="0.3">
      <c r="A87" s="337"/>
      <c r="B87" s="398"/>
      <c r="C87" s="434"/>
      <c r="D87" s="399"/>
      <c r="E87" s="434"/>
      <c r="F87" s="399"/>
      <c r="G87" s="335"/>
      <c r="H87" s="335"/>
      <c r="I87" s="335"/>
      <c r="J87" s="335"/>
      <c r="K87" s="335"/>
      <c r="L87" s="335"/>
      <c r="M87" s="335"/>
      <c r="N87" s="335"/>
      <c r="O87" s="335"/>
      <c r="P87" s="335"/>
      <c r="Q87" s="335"/>
      <c r="R87" s="335"/>
    </row>
    <row r="88" spans="1:18" ht="14.5" hidden="1" customHeight="1" x14ac:dyDescent="0.3">
      <c r="A88" s="337"/>
      <c r="B88" s="398"/>
      <c r="C88" s="434"/>
      <c r="D88" s="399"/>
      <c r="E88" s="434"/>
      <c r="F88" s="399"/>
      <c r="G88" s="335"/>
      <c r="H88" s="335"/>
      <c r="I88" s="335"/>
      <c r="J88" s="335"/>
      <c r="K88" s="335"/>
      <c r="L88" s="335"/>
      <c r="M88" s="335"/>
      <c r="N88" s="335"/>
      <c r="O88" s="335"/>
      <c r="P88" s="335"/>
      <c r="Q88" s="335"/>
      <c r="R88" s="335"/>
    </row>
    <row r="89" spans="1:18" ht="14.5" hidden="1" customHeight="1" x14ac:dyDescent="0.3">
      <c r="A89" s="337"/>
      <c r="B89" s="398"/>
      <c r="C89" s="434"/>
      <c r="D89" s="399"/>
      <c r="E89" s="434"/>
      <c r="F89" s="399"/>
      <c r="G89" s="335"/>
      <c r="H89" s="335"/>
      <c r="I89" s="335"/>
      <c r="J89" s="335"/>
      <c r="K89" s="335"/>
      <c r="L89" s="335"/>
      <c r="M89" s="335"/>
      <c r="N89" s="335"/>
      <c r="O89" s="335"/>
      <c r="P89" s="335"/>
      <c r="Q89" s="335"/>
      <c r="R89" s="335"/>
    </row>
    <row r="90" spans="1:18" ht="14.5" hidden="1" customHeight="1" x14ac:dyDescent="0.3">
      <c r="A90" s="337"/>
      <c r="B90" s="398"/>
      <c r="C90" s="434"/>
      <c r="D90" s="399"/>
      <c r="E90" s="434"/>
      <c r="F90" s="399"/>
      <c r="G90" s="335"/>
      <c r="H90" s="335"/>
      <c r="I90" s="335"/>
      <c r="J90" s="335"/>
      <c r="K90" s="335"/>
      <c r="L90" s="335"/>
      <c r="M90" s="335"/>
      <c r="N90" s="335"/>
      <c r="O90" s="335"/>
      <c r="P90" s="335"/>
      <c r="Q90" s="335"/>
      <c r="R90" s="335"/>
    </row>
    <row r="91" spans="1:18" ht="14.5" hidden="1" customHeight="1" x14ac:dyDescent="0.3">
      <c r="A91" s="337"/>
      <c r="B91" s="398"/>
      <c r="C91" s="434"/>
      <c r="D91" s="399"/>
      <c r="E91" s="434"/>
      <c r="F91" s="399"/>
      <c r="G91" s="335"/>
      <c r="H91" s="335"/>
      <c r="I91" s="335"/>
      <c r="J91" s="335"/>
      <c r="K91" s="335"/>
      <c r="L91" s="335"/>
      <c r="M91" s="335"/>
      <c r="N91" s="335"/>
      <c r="O91" s="335"/>
      <c r="P91" s="335"/>
      <c r="Q91" s="335"/>
      <c r="R91" s="335"/>
    </row>
    <row r="92" spans="1:18" ht="14.5" hidden="1" customHeight="1" x14ac:dyDescent="0.3">
      <c r="A92" s="337"/>
      <c r="B92" s="398"/>
      <c r="C92" s="434"/>
      <c r="D92" s="399"/>
      <c r="E92" s="434"/>
      <c r="F92" s="399"/>
      <c r="G92" s="335"/>
      <c r="H92" s="335"/>
      <c r="I92" s="335"/>
      <c r="J92" s="335"/>
      <c r="K92" s="335"/>
      <c r="L92" s="335"/>
      <c r="M92" s="335"/>
      <c r="N92" s="335"/>
      <c r="O92" s="335"/>
      <c r="P92" s="335"/>
      <c r="Q92" s="335"/>
      <c r="R92" s="335"/>
    </row>
    <row r="93" spans="1:18" ht="14.5" hidden="1" customHeight="1" x14ac:dyDescent="0.3">
      <c r="A93" s="337"/>
      <c r="B93" s="398"/>
      <c r="C93" s="434"/>
      <c r="D93" s="399"/>
      <c r="E93" s="434"/>
      <c r="F93" s="399"/>
      <c r="G93" s="335"/>
      <c r="H93" s="335"/>
      <c r="I93" s="335"/>
      <c r="J93" s="335"/>
      <c r="K93" s="335"/>
      <c r="L93" s="335"/>
      <c r="M93" s="335"/>
      <c r="N93" s="335"/>
      <c r="O93" s="335"/>
      <c r="P93" s="335"/>
      <c r="Q93" s="335"/>
      <c r="R93" s="335"/>
    </row>
    <row r="94" spans="1:18" ht="14.5" hidden="1" customHeight="1" x14ac:dyDescent="0.3">
      <c r="A94" s="337"/>
      <c r="B94" s="398"/>
      <c r="C94" s="434"/>
      <c r="D94" s="399"/>
      <c r="E94" s="434"/>
      <c r="F94" s="399"/>
      <c r="G94" s="335"/>
      <c r="H94" s="335"/>
      <c r="I94" s="335"/>
      <c r="J94" s="335"/>
      <c r="K94" s="335"/>
      <c r="L94" s="335"/>
      <c r="M94" s="335"/>
      <c r="N94" s="335"/>
      <c r="O94" s="335"/>
      <c r="P94" s="335"/>
      <c r="Q94" s="335"/>
      <c r="R94" s="335"/>
    </row>
    <row r="95" spans="1:18" ht="14.5" hidden="1" customHeight="1" x14ac:dyDescent="0.3">
      <c r="A95" s="337"/>
      <c r="B95" s="398"/>
      <c r="C95" s="434"/>
      <c r="D95" s="399"/>
      <c r="E95" s="434"/>
      <c r="F95" s="399"/>
      <c r="G95" s="335"/>
      <c r="H95" s="335"/>
      <c r="I95" s="335"/>
      <c r="J95" s="335"/>
      <c r="K95" s="335"/>
      <c r="L95" s="335"/>
      <c r="M95" s="335"/>
      <c r="N95" s="335"/>
      <c r="O95" s="335"/>
      <c r="P95" s="335"/>
      <c r="Q95" s="335"/>
      <c r="R95" s="335"/>
    </row>
    <row r="96" spans="1:18" ht="14.5" hidden="1" customHeight="1" x14ac:dyDescent="0.3">
      <c r="A96" s="337"/>
      <c r="B96" s="398"/>
      <c r="C96" s="434"/>
      <c r="D96" s="399"/>
      <c r="E96" s="434"/>
      <c r="F96" s="399"/>
      <c r="G96" s="335"/>
      <c r="H96" s="335"/>
      <c r="I96" s="335"/>
      <c r="J96" s="335"/>
      <c r="K96" s="335"/>
      <c r="L96" s="335"/>
      <c r="M96" s="335"/>
      <c r="N96" s="335"/>
      <c r="O96" s="335"/>
      <c r="P96" s="335"/>
      <c r="Q96" s="335"/>
      <c r="R96" s="335"/>
    </row>
    <row r="97" spans="1:18" ht="14.5" hidden="1" customHeight="1" x14ac:dyDescent="0.3">
      <c r="A97" s="337"/>
      <c r="B97" s="398"/>
      <c r="C97" s="434"/>
      <c r="D97" s="399"/>
      <c r="E97" s="434"/>
      <c r="F97" s="399"/>
      <c r="G97" s="335"/>
      <c r="H97" s="335"/>
      <c r="I97" s="335"/>
      <c r="J97" s="335"/>
      <c r="K97" s="335"/>
      <c r="L97" s="335"/>
      <c r="M97" s="335"/>
      <c r="N97" s="335"/>
      <c r="O97" s="335"/>
      <c r="P97" s="335"/>
      <c r="Q97" s="335"/>
      <c r="R97" s="335"/>
    </row>
    <row r="98" spans="1:18" ht="14.5" hidden="1" customHeight="1" x14ac:dyDescent="0.3">
      <c r="A98" s="337"/>
      <c r="B98" s="398"/>
      <c r="C98" s="434"/>
      <c r="D98" s="399"/>
      <c r="E98" s="434"/>
      <c r="F98" s="399"/>
      <c r="G98" s="335"/>
      <c r="H98" s="335"/>
      <c r="I98" s="335"/>
      <c r="J98" s="335"/>
      <c r="K98" s="335"/>
      <c r="L98" s="335"/>
      <c r="M98" s="335"/>
      <c r="N98" s="335"/>
      <c r="O98" s="335"/>
      <c r="P98" s="335"/>
      <c r="Q98" s="335"/>
      <c r="R98" s="335"/>
    </row>
    <row r="99" spans="1:18" ht="14.5" hidden="1" customHeight="1" x14ac:dyDescent="0.3">
      <c r="A99" s="337"/>
      <c r="B99" s="398"/>
      <c r="C99" s="434"/>
      <c r="D99" s="399"/>
      <c r="E99" s="434"/>
      <c r="F99" s="399"/>
      <c r="G99" s="335"/>
      <c r="H99" s="335"/>
      <c r="I99" s="335"/>
      <c r="J99" s="335"/>
      <c r="K99" s="335"/>
      <c r="L99" s="335"/>
      <c r="M99" s="335"/>
      <c r="N99" s="335"/>
      <c r="O99" s="335"/>
      <c r="P99" s="335"/>
      <c r="Q99" s="335"/>
      <c r="R99" s="335"/>
    </row>
    <row r="100" spans="1:18" ht="14.5" hidden="1" customHeight="1" x14ac:dyDescent="0.3">
      <c r="A100" s="337"/>
      <c r="B100" s="398"/>
      <c r="C100" s="434"/>
      <c r="D100" s="399"/>
      <c r="E100" s="434"/>
      <c r="F100" s="399"/>
      <c r="G100" s="335"/>
      <c r="H100" s="335"/>
      <c r="I100" s="335"/>
      <c r="J100" s="335"/>
      <c r="K100" s="335"/>
      <c r="L100" s="335"/>
      <c r="M100" s="335"/>
      <c r="N100" s="335"/>
      <c r="O100" s="335"/>
      <c r="P100" s="335"/>
      <c r="Q100" s="335"/>
      <c r="R100" s="335"/>
    </row>
    <row r="101" spans="1:18" ht="14.5" hidden="1" customHeight="1" x14ac:dyDescent="0.3">
      <c r="A101" s="337"/>
      <c r="B101" s="398"/>
      <c r="C101" s="434"/>
      <c r="D101" s="399"/>
      <c r="E101" s="434"/>
      <c r="F101" s="399"/>
      <c r="G101" s="335"/>
      <c r="H101" s="335"/>
      <c r="I101" s="335"/>
      <c r="J101" s="335"/>
      <c r="K101" s="335"/>
      <c r="L101" s="335"/>
      <c r="M101" s="335"/>
      <c r="N101" s="335"/>
      <c r="O101" s="335"/>
      <c r="P101" s="335"/>
      <c r="Q101" s="335"/>
      <c r="R101" s="335"/>
    </row>
    <row r="102" spans="1:18" ht="14.5" hidden="1" customHeight="1" x14ac:dyDescent="0.3">
      <c r="A102" s="337"/>
      <c r="B102" s="398"/>
      <c r="C102" s="434"/>
      <c r="D102" s="399"/>
      <c r="E102" s="434"/>
      <c r="F102" s="399"/>
      <c r="G102" s="335"/>
      <c r="H102" s="335"/>
      <c r="I102" s="335"/>
      <c r="J102" s="335"/>
      <c r="K102" s="335"/>
      <c r="L102" s="335"/>
      <c r="M102" s="335"/>
      <c r="N102" s="335"/>
      <c r="O102" s="335"/>
      <c r="P102" s="335"/>
      <c r="Q102" s="335"/>
      <c r="R102" s="335"/>
    </row>
    <row r="103" spans="1:18" ht="14.5" hidden="1" customHeight="1" x14ac:dyDescent="0.3">
      <c r="A103" s="337"/>
      <c r="B103" s="398"/>
      <c r="C103" s="434"/>
      <c r="D103" s="399"/>
      <c r="E103" s="434"/>
      <c r="F103" s="399"/>
      <c r="G103" s="335"/>
      <c r="H103" s="335"/>
      <c r="I103" s="335"/>
      <c r="J103" s="335"/>
      <c r="K103" s="335"/>
      <c r="L103" s="335"/>
      <c r="M103" s="335"/>
      <c r="N103" s="335"/>
      <c r="O103" s="335"/>
      <c r="P103" s="335"/>
      <c r="Q103" s="335"/>
      <c r="R103" s="335"/>
    </row>
    <row r="104" spans="1:18" ht="14.5" hidden="1" customHeight="1" x14ac:dyDescent="0.3">
      <c r="A104" s="337"/>
      <c r="B104" s="398"/>
      <c r="C104" s="434"/>
      <c r="D104" s="399"/>
      <c r="E104" s="434"/>
      <c r="F104" s="399"/>
      <c r="G104" s="335"/>
      <c r="H104" s="335"/>
      <c r="I104" s="335"/>
      <c r="J104" s="335"/>
      <c r="K104" s="335"/>
      <c r="L104" s="335"/>
      <c r="M104" s="335"/>
      <c r="N104" s="335"/>
      <c r="O104" s="335"/>
      <c r="P104" s="335"/>
      <c r="Q104" s="335"/>
      <c r="R104" s="335"/>
    </row>
    <row r="105" spans="1:18" ht="14.5" hidden="1" customHeight="1" x14ac:dyDescent="0.3">
      <c r="A105" s="337"/>
      <c r="B105" s="398"/>
      <c r="C105" s="434"/>
      <c r="D105" s="399"/>
      <c r="E105" s="434"/>
      <c r="F105" s="399"/>
      <c r="G105" s="335"/>
      <c r="H105" s="335"/>
      <c r="I105" s="335"/>
      <c r="J105" s="335"/>
      <c r="K105" s="335"/>
      <c r="L105" s="335"/>
      <c r="M105" s="335"/>
      <c r="N105" s="335"/>
      <c r="O105" s="335"/>
      <c r="P105" s="335"/>
      <c r="Q105" s="335"/>
      <c r="R105" s="335"/>
    </row>
    <row r="106" spans="1:18" ht="14.5" hidden="1" customHeight="1" x14ac:dyDescent="0.3">
      <c r="A106" s="337"/>
      <c r="B106" s="398"/>
      <c r="C106" s="434"/>
      <c r="D106" s="399"/>
      <c r="E106" s="434"/>
      <c r="F106" s="399"/>
      <c r="G106" s="335"/>
      <c r="H106" s="335"/>
      <c r="I106" s="335"/>
      <c r="J106" s="335"/>
      <c r="K106" s="335"/>
      <c r="L106" s="335"/>
      <c r="M106" s="335"/>
      <c r="N106" s="335"/>
      <c r="O106" s="335"/>
      <c r="P106" s="335"/>
      <c r="Q106" s="335"/>
      <c r="R106" s="335"/>
    </row>
    <row r="107" spans="1:18" ht="14.5" hidden="1" customHeight="1" x14ac:dyDescent="0.3">
      <c r="A107" s="337"/>
      <c r="B107" s="398"/>
      <c r="C107" s="434"/>
      <c r="D107" s="399"/>
      <c r="E107" s="434"/>
      <c r="F107" s="399"/>
      <c r="G107" s="335"/>
      <c r="H107" s="335"/>
      <c r="I107" s="335"/>
      <c r="J107" s="335"/>
      <c r="K107" s="335"/>
      <c r="L107" s="335"/>
      <c r="M107" s="335"/>
      <c r="N107" s="335"/>
      <c r="O107" s="335"/>
      <c r="P107" s="335"/>
      <c r="Q107" s="335"/>
      <c r="R107" s="335"/>
    </row>
    <row r="108" spans="1:18" ht="14.5" hidden="1" customHeight="1" x14ac:dyDescent="0.3">
      <c r="A108" s="337"/>
      <c r="B108" s="398"/>
      <c r="C108" s="434"/>
      <c r="D108" s="399"/>
      <c r="E108" s="434"/>
      <c r="F108" s="399"/>
      <c r="G108" s="335"/>
      <c r="H108" s="335"/>
      <c r="I108" s="335"/>
      <c r="J108" s="335"/>
      <c r="K108" s="335"/>
      <c r="L108" s="335"/>
      <c r="M108" s="335"/>
      <c r="N108" s="335"/>
      <c r="O108" s="335"/>
      <c r="P108" s="335"/>
      <c r="Q108" s="335"/>
      <c r="R108" s="335"/>
    </row>
    <row r="109" spans="1:18" ht="14.5" hidden="1" customHeight="1" x14ac:dyDescent="0.3">
      <c r="A109" s="337"/>
      <c r="B109" s="398"/>
      <c r="C109" s="434"/>
      <c r="D109" s="399"/>
      <c r="E109" s="434"/>
      <c r="F109" s="399"/>
      <c r="G109" s="335"/>
      <c r="H109" s="335"/>
      <c r="I109" s="335"/>
      <c r="J109" s="335"/>
      <c r="K109" s="335"/>
      <c r="L109" s="335"/>
      <c r="M109" s="335"/>
      <c r="N109" s="335"/>
      <c r="O109" s="335"/>
      <c r="P109" s="335"/>
      <c r="Q109" s="335"/>
      <c r="R109" s="335"/>
    </row>
    <row r="110" spans="1:18" ht="14.5" hidden="1" customHeight="1" x14ac:dyDescent="0.3">
      <c r="A110" s="337"/>
      <c r="B110" s="398"/>
      <c r="C110" s="434"/>
      <c r="D110" s="399"/>
      <c r="E110" s="434"/>
      <c r="F110" s="399"/>
      <c r="G110" s="335"/>
      <c r="H110" s="335"/>
      <c r="I110" s="335"/>
      <c r="J110" s="335"/>
      <c r="K110" s="335"/>
      <c r="L110" s="335"/>
      <c r="M110" s="335"/>
      <c r="N110" s="335"/>
      <c r="O110" s="335"/>
      <c r="P110" s="335"/>
      <c r="Q110" s="335"/>
      <c r="R110" s="335"/>
    </row>
    <row r="111" spans="1:18" ht="14.5" hidden="1" customHeight="1" x14ac:dyDescent="0.3">
      <c r="A111" s="337"/>
      <c r="B111" s="398"/>
      <c r="C111" s="434"/>
      <c r="D111" s="399"/>
      <c r="E111" s="434"/>
      <c r="F111" s="399"/>
      <c r="G111" s="335"/>
      <c r="H111" s="335"/>
      <c r="I111" s="335"/>
      <c r="J111" s="335"/>
      <c r="K111" s="335"/>
      <c r="L111" s="335"/>
      <c r="M111" s="335"/>
      <c r="N111" s="335"/>
      <c r="O111" s="335"/>
      <c r="P111" s="335"/>
      <c r="Q111" s="335"/>
      <c r="R111" s="335"/>
    </row>
    <row r="112" spans="1:18" ht="14.5" hidden="1" customHeight="1" x14ac:dyDescent="0.3">
      <c r="A112" s="337"/>
      <c r="B112" s="398"/>
      <c r="C112" s="434"/>
      <c r="D112" s="399"/>
      <c r="E112" s="434"/>
      <c r="F112" s="399"/>
      <c r="G112" s="335"/>
      <c r="H112" s="335"/>
      <c r="I112" s="335"/>
      <c r="J112" s="335"/>
      <c r="K112" s="335"/>
      <c r="L112" s="335"/>
      <c r="M112" s="335"/>
      <c r="N112" s="335"/>
      <c r="O112" s="335"/>
      <c r="P112" s="335"/>
      <c r="Q112" s="335"/>
      <c r="R112" s="335"/>
    </row>
    <row r="113" spans="1:18" ht="14.5" hidden="1" customHeight="1" x14ac:dyDescent="0.3">
      <c r="A113" s="337"/>
      <c r="B113" s="398"/>
      <c r="C113" s="434"/>
      <c r="D113" s="399"/>
      <c r="E113" s="434"/>
      <c r="F113" s="399"/>
      <c r="G113" s="335"/>
      <c r="H113" s="335"/>
      <c r="I113" s="335"/>
      <c r="J113" s="335"/>
      <c r="K113" s="335"/>
      <c r="L113" s="335"/>
      <c r="M113" s="335"/>
      <c r="N113" s="335"/>
      <c r="O113" s="335"/>
      <c r="P113" s="335"/>
      <c r="Q113" s="335"/>
      <c r="R113" s="335"/>
    </row>
    <row r="114" spans="1:18" ht="14.5" hidden="1" customHeight="1" x14ac:dyDescent="0.3">
      <c r="A114" s="337"/>
      <c r="B114" s="398"/>
      <c r="C114" s="434"/>
      <c r="D114" s="399"/>
      <c r="E114" s="434"/>
      <c r="F114" s="399"/>
      <c r="G114" s="335"/>
      <c r="H114" s="335"/>
      <c r="I114" s="335"/>
      <c r="J114" s="335"/>
      <c r="K114" s="335"/>
      <c r="L114" s="335"/>
      <c r="M114" s="335"/>
      <c r="N114" s="335"/>
      <c r="O114" s="335"/>
      <c r="P114" s="335"/>
      <c r="Q114" s="335"/>
      <c r="R114" s="335"/>
    </row>
    <row r="115" spans="1:18" ht="14.5" hidden="1" customHeight="1" x14ac:dyDescent="0.3">
      <c r="A115" s="337"/>
      <c r="B115" s="398"/>
      <c r="C115" s="434"/>
      <c r="D115" s="399"/>
      <c r="E115" s="434"/>
      <c r="F115" s="399"/>
      <c r="G115" s="335"/>
      <c r="H115" s="335"/>
      <c r="I115" s="335"/>
      <c r="J115" s="335"/>
      <c r="K115" s="335"/>
      <c r="L115" s="335"/>
      <c r="M115" s="335"/>
      <c r="N115" s="335"/>
      <c r="O115" s="335"/>
      <c r="P115" s="335"/>
      <c r="Q115" s="335"/>
      <c r="R115" s="335"/>
    </row>
    <row r="116" spans="1:18" ht="14.5" hidden="1" customHeight="1" x14ac:dyDescent="0.3">
      <c r="A116" s="337"/>
      <c r="B116" s="398"/>
      <c r="C116" s="434"/>
      <c r="D116" s="399"/>
      <c r="E116" s="434"/>
      <c r="F116" s="399"/>
      <c r="G116" s="335"/>
      <c r="H116" s="335"/>
      <c r="I116" s="335"/>
      <c r="J116" s="335"/>
      <c r="K116" s="335"/>
      <c r="L116" s="335"/>
      <c r="M116" s="335"/>
      <c r="N116" s="335"/>
      <c r="O116" s="335"/>
      <c r="P116" s="335"/>
      <c r="Q116" s="335"/>
      <c r="R116" s="335"/>
    </row>
    <row r="117" spans="1:18" ht="14.5" hidden="1" customHeight="1" x14ac:dyDescent="0.3">
      <c r="A117" s="337"/>
      <c r="B117" s="398"/>
      <c r="C117" s="434"/>
      <c r="D117" s="399"/>
      <c r="E117" s="434"/>
      <c r="F117" s="399"/>
      <c r="G117" s="335"/>
      <c r="H117" s="335"/>
      <c r="I117" s="335"/>
      <c r="J117" s="335"/>
      <c r="K117" s="335"/>
      <c r="L117" s="335"/>
      <c r="M117" s="335"/>
      <c r="N117" s="335"/>
      <c r="O117" s="335"/>
      <c r="P117" s="335"/>
      <c r="Q117" s="335"/>
      <c r="R117" s="335"/>
    </row>
    <row r="118" spans="1:18" ht="14.5" hidden="1" customHeight="1" x14ac:dyDescent="0.3">
      <c r="A118" s="337"/>
      <c r="B118" s="398"/>
      <c r="C118" s="434"/>
      <c r="D118" s="399"/>
      <c r="E118" s="434"/>
      <c r="F118" s="399"/>
      <c r="G118" s="335"/>
      <c r="H118" s="335"/>
      <c r="I118" s="335"/>
      <c r="J118" s="335"/>
      <c r="K118" s="335"/>
      <c r="L118" s="335"/>
      <c r="M118" s="335"/>
      <c r="N118" s="335"/>
      <c r="O118" s="335"/>
      <c r="P118" s="335"/>
      <c r="Q118" s="335"/>
      <c r="R118" s="335"/>
    </row>
    <row r="119" spans="1:18" ht="14.5" hidden="1" customHeight="1" x14ac:dyDescent="0.3">
      <c r="A119" s="337"/>
      <c r="B119" s="398"/>
      <c r="C119" s="434"/>
      <c r="D119" s="399"/>
      <c r="E119" s="434"/>
      <c r="F119" s="399"/>
      <c r="G119" s="335"/>
      <c r="H119" s="335"/>
      <c r="I119" s="335"/>
      <c r="J119" s="335"/>
      <c r="K119" s="335"/>
      <c r="L119" s="335"/>
      <c r="M119" s="335"/>
      <c r="N119" s="335"/>
      <c r="O119" s="335"/>
      <c r="P119" s="335"/>
      <c r="Q119" s="335"/>
      <c r="R119" s="335"/>
    </row>
    <row r="120" spans="1:18" ht="14.5" hidden="1" customHeight="1" x14ac:dyDescent="0.3">
      <c r="A120" s="337"/>
      <c r="B120" s="398"/>
      <c r="C120" s="434"/>
      <c r="D120" s="399"/>
      <c r="E120" s="434"/>
      <c r="F120" s="399"/>
      <c r="G120" s="335"/>
      <c r="H120" s="335"/>
      <c r="I120" s="335"/>
      <c r="J120" s="335"/>
      <c r="K120" s="335"/>
      <c r="L120" s="335"/>
      <c r="M120" s="335"/>
      <c r="N120" s="335"/>
      <c r="O120" s="335"/>
      <c r="P120" s="335"/>
      <c r="Q120" s="335"/>
      <c r="R120" s="335"/>
    </row>
    <row r="121" spans="1:18" ht="14.5" hidden="1" customHeight="1" x14ac:dyDescent="0.3">
      <c r="A121" s="337"/>
      <c r="B121" s="398"/>
      <c r="C121" s="434"/>
      <c r="D121" s="399"/>
      <c r="E121" s="434"/>
      <c r="F121" s="399"/>
      <c r="G121" s="335"/>
      <c r="H121" s="335"/>
      <c r="I121" s="335"/>
      <c r="J121" s="335"/>
      <c r="K121" s="335"/>
      <c r="L121" s="335"/>
      <c r="M121" s="335"/>
      <c r="N121" s="335"/>
      <c r="O121" s="335"/>
      <c r="P121" s="335"/>
      <c r="Q121" s="335"/>
      <c r="R121" s="335"/>
    </row>
    <row r="122" spans="1:18" ht="14.5" hidden="1" customHeight="1" x14ac:dyDescent="0.3">
      <c r="A122" s="337"/>
      <c r="B122" s="398"/>
      <c r="C122" s="434"/>
      <c r="D122" s="399"/>
      <c r="E122" s="434"/>
      <c r="F122" s="399"/>
      <c r="G122" s="335"/>
      <c r="H122" s="335"/>
      <c r="I122" s="335"/>
      <c r="J122" s="335"/>
      <c r="K122" s="335"/>
      <c r="L122" s="335"/>
      <c r="M122" s="335"/>
      <c r="N122" s="335"/>
      <c r="O122" s="335"/>
      <c r="P122" s="335"/>
      <c r="Q122" s="335"/>
      <c r="R122" s="335"/>
    </row>
    <row r="123" spans="1:18" x14ac:dyDescent="0.3">
      <c r="A123" s="996" t="s">
        <v>58</v>
      </c>
      <c r="B123" s="997"/>
      <c r="C123" s="975">
        <f>SUM(C69:D122)</f>
        <v>0</v>
      </c>
      <c r="D123" s="976"/>
      <c r="E123" s="984">
        <f>SUM(E69:F122)</f>
        <v>17000</v>
      </c>
      <c r="F123" s="985"/>
      <c r="G123" s="377">
        <f>SUM(G69:G79)</f>
        <v>0</v>
      </c>
      <c r="H123" s="377">
        <f t="shared" ref="H123:R123" si="5">SUM(H69:H79)</f>
        <v>0</v>
      </c>
      <c r="I123" s="377">
        <f t="shared" si="5"/>
        <v>0</v>
      </c>
      <c r="J123" s="377">
        <f t="shared" si="5"/>
        <v>0</v>
      </c>
      <c r="K123" s="377">
        <f t="shared" si="5"/>
        <v>0</v>
      </c>
      <c r="L123" s="377">
        <f t="shared" si="5"/>
        <v>0</v>
      </c>
      <c r="M123" s="377">
        <f t="shared" si="5"/>
        <v>1000</v>
      </c>
      <c r="N123" s="377">
        <f t="shared" si="5"/>
        <v>4000</v>
      </c>
      <c r="O123" s="377">
        <f t="shared" si="5"/>
        <v>0</v>
      </c>
      <c r="P123" s="377">
        <f t="shared" si="5"/>
        <v>2000</v>
      </c>
      <c r="Q123" s="377">
        <f t="shared" si="5"/>
        <v>10000</v>
      </c>
      <c r="R123" s="377">
        <f t="shared" si="5"/>
        <v>0</v>
      </c>
    </row>
    <row r="124" spans="1:18" x14ac:dyDescent="0.3">
      <c r="A124" s="996" t="s">
        <v>59</v>
      </c>
      <c r="B124" s="997"/>
      <c r="C124" s="975"/>
      <c r="D124" s="977"/>
      <c r="E124" s="975"/>
      <c r="F124" s="977"/>
      <c r="G124" s="377"/>
      <c r="H124" s="424"/>
      <c r="I124" s="375"/>
      <c r="J124" s="375"/>
      <c r="K124" s="375"/>
      <c r="L124" s="375"/>
      <c r="M124" s="769"/>
      <c r="N124" s="769"/>
      <c r="O124" s="769"/>
      <c r="P124" s="769"/>
      <c r="Q124" s="769"/>
      <c r="R124" s="376"/>
    </row>
    <row r="131" spans="1:18" ht="14.5" x14ac:dyDescent="0.35">
      <c r="A131"/>
      <c r="B131"/>
      <c r="C131"/>
      <c r="D131"/>
      <c r="E131"/>
      <c r="F131" s="761"/>
      <c r="G131" s="761"/>
      <c r="H131" s="762"/>
      <c r="I131" s="761"/>
      <c r="J131" s="761"/>
      <c r="K131" s="763"/>
      <c r="L131" s="764"/>
      <c r="M131" s="764"/>
      <c r="N131" s="764"/>
      <c r="O131" s="764"/>
      <c r="P131" s="764"/>
      <c r="Q131" s="764"/>
      <c r="R131" s="765"/>
    </row>
  </sheetData>
  <mergeCells count="42">
    <mergeCell ref="G67:R67"/>
    <mergeCell ref="A123:B123"/>
    <mergeCell ref="A124:B124"/>
    <mergeCell ref="E6:F6"/>
    <mergeCell ref="C67:D68"/>
    <mergeCell ref="C6:D6"/>
    <mergeCell ref="A62:B62"/>
    <mergeCell ref="A63:B63"/>
    <mergeCell ref="A67:A68"/>
    <mergeCell ref="B67:B68"/>
    <mergeCell ref="E67:F68"/>
    <mergeCell ref="C69:D69"/>
    <mergeCell ref="C70:D70"/>
    <mergeCell ref="C71:D71"/>
    <mergeCell ref="C72:D72"/>
    <mergeCell ref="C73:D73"/>
    <mergeCell ref="A1:R1"/>
    <mergeCell ref="A6:A7"/>
    <mergeCell ref="B6:B7"/>
    <mergeCell ref="G6:G7"/>
    <mergeCell ref="H6:R6"/>
    <mergeCell ref="C74:D74"/>
    <mergeCell ref="C75:D75"/>
    <mergeCell ref="C76:D76"/>
    <mergeCell ref="C77:D77"/>
    <mergeCell ref="C78:D78"/>
    <mergeCell ref="C79:D79"/>
    <mergeCell ref="C123:D123"/>
    <mergeCell ref="C124:D124"/>
    <mergeCell ref="E69:F69"/>
    <mergeCell ref="E70:F70"/>
    <mergeCell ref="E71:F71"/>
    <mergeCell ref="E72:F72"/>
    <mergeCell ref="E73:F73"/>
    <mergeCell ref="E74:F74"/>
    <mergeCell ref="E75:F75"/>
    <mergeCell ref="E76:F76"/>
    <mergeCell ref="E77:F77"/>
    <mergeCell ref="E78:F78"/>
    <mergeCell ref="E79:F79"/>
    <mergeCell ref="E123:F123"/>
    <mergeCell ref="E124:F124"/>
  </mergeCells>
  <pageMargins left="0.7" right="0.7" top="0.75" bottom="0.75" header="0.3" footer="0.3"/>
  <pageSetup paperSize="9" scale="64" orientation="landscape" r:id="rId1"/>
  <ignoredErrors>
    <ignoredError sqref="H62:R62 G123:R12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W120"/>
  <sheetViews>
    <sheetView showGridLines="0" topLeftCell="A46" zoomScale="70" zoomScaleNormal="70" workbookViewId="0">
      <selection activeCell="Q67" sqref="Q67"/>
    </sheetView>
  </sheetViews>
  <sheetFormatPr defaultColWidth="12.54296875" defaultRowHeight="12" x14ac:dyDescent="0.3"/>
  <cols>
    <col min="1" max="1" width="30.90625" style="15" customWidth="1"/>
    <col min="2" max="2" width="0.453125" style="15" customWidth="1"/>
    <col min="3" max="9" width="8" style="15" customWidth="1"/>
    <col min="10" max="10" width="8.81640625" style="15" customWidth="1"/>
    <col min="11" max="15" width="8" style="14" customWidth="1"/>
    <col min="16" max="16" width="0.7265625" style="14" customWidth="1"/>
    <col min="17" max="17" width="9" style="1" customWidth="1"/>
    <col min="18" max="18" width="9.54296875" style="1" customWidth="1"/>
    <col min="19" max="21" width="9" style="1" customWidth="1"/>
    <col min="22" max="16384" width="12.54296875" style="1"/>
  </cols>
  <sheetData>
    <row r="1" spans="1:21" ht="12" customHeight="1" x14ac:dyDescent="0.3">
      <c r="B1" s="547"/>
      <c r="C1" s="547"/>
      <c r="D1" s="547"/>
      <c r="E1" s="547"/>
      <c r="F1" s="547"/>
      <c r="G1" s="547"/>
      <c r="H1" s="547"/>
      <c r="I1" s="547"/>
      <c r="J1" s="547"/>
      <c r="K1" s="547" t="s">
        <v>5</v>
      </c>
      <c r="L1" s="547"/>
      <c r="M1" s="547"/>
      <c r="N1" s="547"/>
      <c r="O1" s="547"/>
      <c r="P1" s="547"/>
      <c r="Q1" s="547"/>
      <c r="R1" s="547"/>
      <c r="S1" s="547"/>
      <c r="T1" s="547"/>
      <c r="U1" s="547"/>
    </row>
    <row r="2" spans="1:21" ht="12" customHeight="1" x14ac:dyDescent="0.3">
      <c r="A2" s="5"/>
      <c r="B2" s="5"/>
      <c r="C2" s="5"/>
      <c r="D2" s="5"/>
      <c r="E2" s="5"/>
      <c r="F2" s="5"/>
      <c r="G2" s="5"/>
      <c r="H2" s="5"/>
      <c r="I2" s="5"/>
      <c r="J2" s="5"/>
    </row>
    <row r="3" spans="1:21" ht="12" customHeight="1" x14ac:dyDescent="0.35">
      <c r="A3" s="16" t="s">
        <v>33</v>
      </c>
      <c r="B3" s="17"/>
      <c r="C3" s="17"/>
      <c r="D3" s="17"/>
      <c r="E3" s="17"/>
      <c r="F3" s="17"/>
      <c r="G3" s="17"/>
      <c r="H3" s="17"/>
      <c r="I3" s="17"/>
      <c r="J3" s="17"/>
      <c r="K3" s="13"/>
      <c r="L3" s="13"/>
      <c r="M3" s="13"/>
      <c r="N3" s="13"/>
      <c r="O3" s="13"/>
      <c r="P3" s="13"/>
      <c r="Q3" s="4"/>
      <c r="R3" s="4"/>
      <c r="S3" s="4"/>
      <c r="T3" s="4"/>
      <c r="U3" s="4"/>
    </row>
    <row r="4" spans="1:21" ht="12" customHeight="1" x14ac:dyDescent="0.3">
      <c r="A4" s="18" t="s">
        <v>32</v>
      </c>
      <c r="B4" s="17"/>
      <c r="C4" s="17"/>
      <c r="D4" s="17"/>
      <c r="E4" s="17"/>
      <c r="F4" s="17"/>
      <c r="G4" s="17"/>
      <c r="H4" s="17"/>
      <c r="I4" s="17"/>
      <c r="J4" s="17"/>
      <c r="K4" s="13"/>
      <c r="L4" s="13"/>
      <c r="M4" s="13"/>
      <c r="N4" s="13"/>
      <c r="O4" s="13"/>
      <c r="P4" s="13"/>
    </row>
    <row r="5" spans="1:21" ht="12" customHeight="1" x14ac:dyDescent="0.3">
      <c r="A5" s="19" t="s">
        <v>34</v>
      </c>
      <c r="B5" s="17"/>
      <c r="C5" s="17"/>
      <c r="D5" s="17"/>
      <c r="E5" s="17"/>
      <c r="F5" s="17"/>
      <c r="G5" s="17"/>
      <c r="H5" s="17"/>
      <c r="I5" s="13"/>
      <c r="J5" s="13"/>
      <c r="K5" s="13"/>
      <c r="L5" s="13"/>
      <c r="M5" s="13"/>
      <c r="N5" s="13"/>
      <c r="O5" s="13"/>
      <c r="P5" s="13"/>
    </row>
    <row r="6" spans="1:21" ht="12" customHeight="1" x14ac:dyDescent="0.3">
      <c r="A6" s="5"/>
      <c r="B6" s="5"/>
      <c r="C6" s="5"/>
      <c r="D6" s="5"/>
      <c r="E6" s="5"/>
      <c r="F6" s="5"/>
      <c r="G6" s="5"/>
      <c r="H6" s="5"/>
      <c r="I6" s="5"/>
      <c r="J6" s="5"/>
    </row>
    <row r="7" spans="1:21" s="20" customFormat="1" ht="12" customHeight="1" x14ac:dyDescent="0.35">
      <c r="C7" s="962" t="s">
        <v>307</v>
      </c>
      <c r="D7" s="963"/>
      <c r="E7" s="963"/>
      <c r="F7" s="963"/>
      <c r="G7" s="963"/>
      <c r="H7" s="963"/>
      <c r="I7" s="963"/>
      <c r="J7" s="964"/>
      <c r="K7" s="960" t="s">
        <v>285</v>
      </c>
      <c r="L7" s="961"/>
      <c r="M7" s="961"/>
      <c r="N7" s="961"/>
      <c r="O7" s="961"/>
      <c r="P7" s="21"/>
      <c r="Q7" s="962" t="s">
        <v>265</v>
      </c>
      <c r="R7" s="963"/>
      <c r="S7" s="963"/>
      <c r="T7" s="963"/>
      <c r="U7" s="964"/>
    </row>
    <row r="8" spans="1:21" ht="12" customHeight="1" x14ac:dyDescent="0.3">
      <c r="A8" s="1"/>
      <c r="B8" s="1"/>
      <c r="C8" s="1"/>
      <c r="D8" s="1"/>
      <c r="E8" s="1"/>
      <c r="F8" s="1"/>
      <c r="G8" s="1"/>
      <c r="H8" s="1"/>
      <c r="I8" s="1"/>
      <c r="J8" s="1"/>
      <c r="K8" s="22"/>
      <c r="L8" s="22"/>
      <c r="M8" s="22"/>
      <c r="N8" s="22"/>
      <c r="O8" s="22"/>
      <c r="P8" s="22"/>
    </row>
    <row r="9" spans="1:21" s="27" customFormat="1" ht="12" customHeight="1" x14ac:dyDescent="0.3">
      <c r="A9" s="23" t="s">
        <v>6</v>
      </c>
      <c r="B9" s="5"/>
      <c r="C9" s="25">
        <v>2012</v>
      </c>
      <c r="D9" s="24">
        <v>2013</v>
      </c>
      <c r="E9" s="7">
        <v>2014</v>
      </c>
      <c r="F9" s="25">
        <v>2015</v>
      </c>
      <c r="G9" s="24">
        <v>2016</v>
      </c>
      <c r="H9" s="7">
        <v>2017</v>
      </c>
      <c r="I9" s="24">
        <v>2018</v>
      </c>
      <c r="J9" s="25">
        <v>2019</v>
      </c>
      <c r="K9" s="24">
        <v>2020</v>
      </c>
      <c r="L9" s="7">
        <v>2021</v>
      </c>
      <c r="M9" s="7">
        <v>2022</v>
      </c>
      <c r="N9" s="7">
        <v>2023</v>
      </c>
      <c r="O9" s="25">
        <v>2024</v>
      </c>
      <c r="P9" s="26"/>
      <c r="Q9" s="24">
        <v>2020</v>
      </c>
      <c r="R9" s="7">
        <v>2021</v>
      </c>
      <c r="S9" s="7">
        <v>2022</v>
      </c>
      <c r="T9" s="7">
        <v>2023</v>
      </c>
      <c r="U9" s="25">
        <v>2024</v>
      </c>
    </row>
    <row r="10" spans="1:21" ht="12" customHeight="1" x14ac:dyDescent="0.3">
      <c r="A10" s="5"/>
      <c r="B10" s="5"/>
      <c r="C10" s="5"/>
      <c r="D10" s="5"/>
      <c r="E10" s="5"/>
      <c r="F10" s="5"/>
      <c r="G10" s="5"/>
      <c r="H10" s="5"/>
      <c r="I10" s="5"/>
      <c r="J10" s="5"/>
      <c r="K10" s="15"/>
      <c r="L10" s="15"/>
      <c r="M10" s="15"/>
      <c r="Q10" s="15"/>
      <c r="R10" s="15"/>
      <c r="S10" s="15"/>
      <c r="T10" s="15"/>
      <c r="U10" s="15"/>
    </row>
    <row r="11" spans="1:21" ht="15.5" customHeight="1" x14ac:dyDescent="0.3">
      <c r="A11" s="28" t="s">
        <v>7</v>
      </c>
      <c r="B11" s="28"/>
      <c r="C11" s="28"/>
      <c r="D11" s="28"/>
      <c r="E11" s="28"/>
      <c r="F11" s="28"/>
      <c r="G11" s="28"/>
      <c r="H11" s="28"/>
      <c r="I11" s="28"/>
      <c r="J11" s="28"/>
      <c r="K11" s="30"/>
      <c r="L11" s="30"/>
      <c r="M11" s="30"/>
      <c r="N11" s="30"/>
      <c r="O11" s="31"/>
      <c r="P11" s="31"/>
      <c r="Q11" s="30"/>
      <c r="R11" s="30"/>
      <c r="S11" s="32"/>
      <c r="T11" s="32"/>
      <c r="U11" s="32"/>
    </row>
    <row r="12" spans="1:21" ht="12" customHeight="1" x14ac:dyDescent="0.3">
      <c r="A12" s="33" t="s">
        <v>8</v>
      </c>
      <c r="B12" s="395"/>
      <c r="C12" s="156">
        <f>'T1 ANSP'!C12+'T1 MET'!C12+'T1 NSA'!C12</f>
        <v>650000</v>
      </c>
      <c r="D12" s="157">
        <f>'T1 ANSP'!D12+'T1 MET'!D12+'T1 NSA'!D12</f>
        <v>650000</v>
      </c>
      <c r="E12" s="157">
        <f>'T1 ANSP'!E12+'T1 MET'!E12+'T1 NSA'!E12</f>
        <v>650000</v>
      </c>
      <c r="F12" s="157">
        <f>'T1 ANSP'!F12+'T1 MET'!F12+'T1 NSA'!F12</f>
        <v>650000</v>
      </c>
      <c r="G12" s="157">
        <f>'T1 ANSP'!G12+'T1 MET'!G12+'T1 NSA'!G12</f>
        <v>650000</v>
      </c>
      <c r="H12" s="157">
        <f>'T1 ANSP'!H12+'T1 MET'!H12+'T1 NSA'!H12</f>
        <v>650000</v>
      </c>
      <c r="I12" s="157">
        <f>'T1 ANSP'!I12+'T1 MET'!I12+'T1 NSA'!I12</f>
        <v>650000</v>
      </c>
      <c r="J12" s="158">
        <f>'T1 ANSP'!J12+'T1 MET'!J12+'T1 NSA'!J12</f>
        <v>650000</v>
      </c>
      <c r="K12" s="156">
        <f>'T1 ANSP'!K12+'T1 MET'!K12+'T1 NSA'!K12</f>
        <v>650000</v>
      </c>
      <c r="L12" s="157">
        <f>'T1 ANSP'!L12+'T1 MET'!L12+'T1 NSA'!L12</f>
        <v>650000</v>
      </c>
      <c r="M12" s="157">
        <f>'T1 ANSP'!M12+'T1 MET'!M12+'T1 NSA'!M12</f>
        <v>650000</v>
      </c>
      <c r="N12" s="157">
        <f>'T1 ANSP'!N12+'T1 MET'!N12+'T1 NSA'!N12</f>
        <v>650000</v>
      </c>
      <c r="O12" s="158">
        <f>'T1 ANSP'!O12+'T1 MET'!O12+'T1 NSA'!O12</f>
        <v>650000</v>
      </c>
      <c r="P12" s="159"/>
      <c r="Q12" s="156">
        <f>'T1 ANSP'!Q12+'T1 MET'!Q12+'T1 NSA'!Q12</f>
        <v>650000</v>
      </c>
      <c r="R12" s="157">
        <f>'T1 ANSP'!R12+'T1 MET'!R12+'T1 NSA'!R12</f>
        <v>650000</v>
      </c>
      <c r="S12" s="36">
        <f>'T1 ANSP'!S12+'T1 MET'!S12+'T1 NSA'!S12</f>
        <v>650000</v>
      </c>
      <c r="T12" s="36"/>
      <c r="U12" s="37"/>
    </row>
    <row r="13" spans="1:21" ht="12" customHeight="1" x14ac:dyDescent="0.3">
      <c r="A13" s="38" t="s">
        <v>101</v>
      </c>
      <c r="B13" s="38"/>
      <c r="C13" s="59">
        <f>'T1 ANSP'!C13+'T1 MET'!C13+'T1 NSA'!C13</f>
        <v>0</v>
      </c>
      <c r="D13" s="40">
        <f>'T1 ANSP'!D13+'T1 MET'!D13+'T1 NSA'!D13</f>
        <v>0</v>
      </c>
      <c r="E13" s="40">
        <f>'T1 ANSP'!E13+'T1 MET'!E13+'T1 NSA'!E13</f>
        <v>0</v>
      </c>
      <c r="F13" s="40">
        <f>'T1 ANSP'!F13+'T1 MET'!F13+'T1 NSA'!F13</f>
        <v>0</v>
      </c>
      <c r="G13" s="40">
        <f>'T1 ANSP'!G13+'T1 MET'!G13+'T1 NSA'!G13</f>
        <v>0</v>
      </c>
      <c r="H13" s="40">
        <f>'T1 ANSP'!H13+'T1 MET'!H13+'T1 NSA'!H13</f>
        <v>0</v>
      </c>
      <c r="I13" s="40">
        <f>'T1 ANSP'!I13+'T1 MET'!I13+'T1 NSA'!I13</f>
        <v>0</v>
      </c>
      <c r="J13" s="42">
        <f>'T1 ANSP'!J13+'T1 MET'!J13+'T1 NSA'!J13</f>
        <v>0</v>
      </c>
      <c r="K13" s="160">
        <f>'T1 ANSP'!K13+'T1 MET'!K13+'T1 NSA'!K13</f>
        <v>155000</v>
      </c>
      <c r="L13" s="161">
        <f>'T1 ANSP'!L13+'T1 MET'!L13+'T1 NSA'!L13</f>
        <v>155000</v>
      </c>
      <c r="M13" s="161">
        <f>'T1 ANSP'!M13+'T1 MET'!M13+'T1 NSA'!M13</f>
        <v>155000</v>
      </c>
      <c r="N13" s="161">
        <f>'T1 ANSP'!N13+'T1 MET'!N13+'T1 NSA'!N13</f>
        <v>155000</v>
      </c>
      <c r="O13" s="162">
        <f>'T1 ANSP'!O13+'T1 MET'!O13+'T1 NSA'!O13</f>
        <v>155000</v>
      </c>
      <c r="P13" s="159"/>
      <c r="Q13" s="160">
        <f>'T1 ANSP'!Q13+'T1 MET'!Q13+'T1 NSA'!Q13</f>
        <v>155000</v>
      </c>
      <c r="R13" s="161">
        <f>'T1 ANSP'!R13+'T1 MET'!R13+'T1 NSA'!R13</f>
        <v>155000</v>
      </c>
      <c r="S13" s="11">
        <f>'T1 ANSP'!S13+'T1 MET'!S13+'T1 NSA'!S13</f>
        <v>155000</v>
      </c>
      <c r="T13" s="11"/>
      <c r="U13" s="39"/>
    </row>
    <row r="14" spans="1:21" ht="12" customHeight="1" x14ac:dyDescent="0.3">
      <c r="A14" s="38" t="s">
        <v>60</v>
      </c>
      <c r="B14" s="38"/>
      <c r="C14" s="160">
        <f>'T1 ANSP'!C14+'T1 MET'!C14+'T1 NSA'!C14</f>
        <v>355000</v>
      </c>
      <c r="D14" s="161">
        <f>'T1 ANSP'!D14+'T1 MET'!D14+'T1 NSA'!D14</f>
        <v>355000</v>
      </c>
      <c r="E14" s="161">
        <f>'T1 ANSP'!E14+'T1 MET'!E14+'T1 NSA'!E14</f>
        <v>355000</v>
      </c>
      <c r="F14" s="161">
        <f>'T1 ANSP'!F14+'T1 MET'!F14+'T1 NSA'!F14</f>
        <v>355000</v>
      </c>
      <c r="G14" s="161">
        <f>'T1 ANSP'!G14+'T1 MET'!G14+'T1 NSA'!G14</f>
        <v>355000</v>
      </c>
      <c r="H14" s="161">
        <f>'T1 ANSP'!H14+'T1 MET'!H14+'T1 NSA'!H14</f>
        <v>355000</v>
      </c>
      <c r="I14" s="161">
        <f>'T1 ANSP'!I14+'T1 MET'!I14+'T1 NSA'!I14</f>
        <v>355000</v>
      </c>
      <c r="J14" s="162">
        <f>'T1 ANSP'!J14+'T1 MET'!J14+'T1 NSA'!J14</f>
        <v>355000</v>
      </c>
      <c r="K14" s="160">
        <f>'T1 ANSP'!K14+'T1 MET'!K14+'T1 NSA'!K14</f>
        <v>355000</v>
      </c>
      <c r="L14" s="161">
        <f>'T1 ANSP'!L14+'T1 MET'!L14+'T1 NSA'!L14</f>
        <v>355000</v>
      </c>
      <c r="M14" s="161">
        <f>'T1 ANSP'!M14+'T1 MET'!M14+'T1 NSA'!M14</f>
        <v>355000</v>
      </c>
      <c r="N14" s="161">
        <f>'T1 ANSP'!N14+'T1 MET'!N14+'T1 NSA'!N14</f>
        <v>355000</v>
      </c>
      <c r="O14" s="162">
        <f>'T1 ANSP'!O14+'T1 MET'!O14+'T1 NSA'!O14</f>
        <v>355000</v>
      </c>
      <c r="P14" s="43"/>
      <c r="Q14" s="160">
        <f>'T1 ANSP'!Q14+'T1 MET'!Q14+'T1 NSA'!Q14</f>
        <v>355000</v>
      </c>
      <c r="R14" s="161">
        <f>'T1 ANSP'!R14+'T1 MET'!R14+'T1 NSA'!R14</f>
        <v>357000</v>
      </c>
      <c r="S14" s="11">
        <f>'T1 ANSP'!S14+'T1 MET'!S14+'T1 NSA'!S14</f>
        <v>357000</v>
      </c>
      <c r="T14" s="11"/>
      <c r="U14" s="39"/>
    </row>
    <row r="15" spans="1:21" ht="12" customHeight="1" x14ac:dyDescent="0.3">
      <c r="A15" s="38" t="s">
        <v>9</v>
      </c>
      <c r="B15" s="38"/>
      <c r="C15" s="160">
        <f>'T1 ANSP'!C15+'T1 MET'!C15+'T1 NSA'!C15</f>
        <v>101000</v>
      </c>
      <c r="D15" s="161">
        <f>'T1 ANSP'!D15+'T1 MET'!D15+'T1 NSA'!D15</f>
        <v>101000</v>
      </c>
      <c r="E15" s="161">
        <f>'T1 ANSP'!E15+'T1 MET'!E15+'T1 NSA'!E15</f>
        <v>101000</v>
      </c>
      <c r="F15" s="161">
        <f>'T1 ANSP'!F15+'T1 MET'!F15+'T1 NSA'!F15</f>
        <v>101000</v>
      </c>
      <c r="G15" s="161">
        <f>'T1 ANSP'!G15+'T1 MET'!G15+'T1 NSA'!G15</f>
        <v>101000</v>
      </c>
      <c r="H15" s="161">
        <f>'T1 ANSP'!H15+'T1 MET'!H15+'T1 NSA'!H15</f>
        <v>101000</v>
      </c>
      <c r="I15" s="161">
        <f>'T1 ANSP'!I15+'T1 MET'!I15+'T1 NSA'!I15</f>
        <v>101000</v>
      </c>
      <c r="J15" s="162">
        <f>'T1 ANSP'!J15+'T1 MET'!J15+'T1 NSA'!J15</f>
        <v>101000</v>
      </c>
      <c r="K15" s="160">
        <f>'T1 ANSP'!K15+'T1 MET'!K15+'T1 NSA'!K15</f>
        <v>101000</v>
      </c>
      <c r="L15" s="161">
        <f>'T1 ANSP'!L15+'T1 MET'!L15+'T1 NSA'!L15</f>
        <v>101000</v>
      </c>
      <c r="M15" s="161">
        <f>'T1 ANSP'!M15+'T1 MET'!M15+'T1 NSA'!M15</f>
        <v>101000</v>
      </c>
      <c r="N15" s="161">
        <f>'T1 ANSP'!N15+'T1 MET'!N15+'T1 NSA'!N15</f>
        <v>101000</v>
      </c>
      <c r="O15" s="162">
        <f>'T1 ANSP'!O15+'T1 MET'!O15+'T1 NSA'!O15</f>
        <v>101000</v>
      </c>
      <c r="P15" s="43"/>
      <c r="Q15" s="160">
        <f>'T1 ANSP'!Q15+'T1 MET'!Q15+'T1 NSA'!Q15</f>
        <v>101000</v>
      </c>
      <c r="R15" s="161">
        <f>'T1 ANSP'!R15+'T1 MET'!R15+'T1 NSA'!R15</f>
        <v>101000</v>
      </c>
      <c r="S15" s="11">
        <f>'T1 ANSP'!S15+'T1 MET'!S15+'T1 NSA'!S15</f>
        <v>101000</v>
      </c>
      <c r="T15" s="11"/>
      <c r="U15" s="39"/>
    </row>
    <row r="16" spans="1:21" ht="12" customHeight="1" x14ac:dyDescent="0.3">
      <c r="A16" s="38" t="s">
        <v>10</v>
      </c>
      <c r="B16" s="38"/>
      <c r="C16" s="160">
        <f>'T1 ANSP'!C16+'T1 MET'!C16+'T1 NSA'!C16</f>
        <v>50300</v>
      </c>
      <c r="D16" s="161">
        <f>'T1 ANSP'!D16+'T1 MET'!D16+'T1 NSA'!D16</f>
        <v>50300</v>
      </c>
      <c r="E16" s="161">
        <f>'T1 ANSP'!E16+'T1 MET'!E16+'T1 NSA'!E16</f>
        <v>50300</v>
      </c>
      <c r="F16" s="161">
        <f>'T1 ANSP'!F16+'T1 MET'!F16+'T1 NSA'!F16</f>
        <v>50300</v>
      </c>
      <c r="G16" s="161">
        <f>'T1 ANSP'!G16+'T1 MET'!G16+'T1 NSA'!G16</f>
        <v>50300</v>
      </c>
      <c r="H16" s="161">
        <f>'T1 ANSP'!H16+'T1 MET'!H16+'T1 NSA'!H16</f>
        <v>50300</v>
      </c>
      <c r="I16" s="161">
        <f>'T1 ANSP'!I16+'T1 MET'!I16+'T1 NSA'!I16</f>
        <v>50300</v>
      </c>
      <c r="J16" s="162">
        <f>'T1 ANSP'!J16+'T1 MET'!J16+'T1 NSA'!J16</f>
        <v>50300</v>
      </c>
      <c r="K16" s="160">
        <f>'T1 ANSP'!K16+'T1 MET'!K16+'T1 NSA'!K16</f>
        <v>50300</v>
      </c>
      <c r="L16" s="161">
        <f>'T1 ANSP'!L16+'T1 MET'!L16+'T1 NSA'!L16</f>
        <v>50300</v>
      </c>
      <c r="M16" s="161">
        <f>'T1 ANSP'!M16+'T1 MET'!M16+'T1 NSA'!M16</f>
        <v>50300</v>
      </c>
      <c r="N16" s="161">
        <f>'T1 ANSP'!N16+'T1 MET'!N16+'T1 NSA'!N16</f>
        <v>50300</v>
      </c>
      <c r="O16" s="162">
        <f>'T1 ANSP'!O16+'T1 MET'!O16+'T1 NSA'!O16</f>
        <v>50300</v>
      </c>
      <c r="P16" s="43"/>
      <c r="Q16" s="160">
        <f>'T1 ANSP'!Q16+'T1 MET'!Q16+'T1 NSA'!Q16</f>
        <v>50300</v>
      </c>
      <c r="R16" s="161">
        <f>'T1 ANSP'!R16+'T1 MET'!R16+'T1 NSA'!R16</f>
        <v>50300</v>
      </c>
      <c r="S16" s="11">
        <f>'T1 ANSP'!S16+'T1 MET'!S16+'T1 NSA'!S16</f>
        <v>50300</v>
      </c>
      <c r="T16" s="11"/>
      <c r="U16" s="39"/>
    </row>
    <row r="17" spans="1:23" ht="12" customHeight="1" x14ac:dyDescent="0.3">
      <c r="A17" s="38" t="s">
        <v>11</v>
      </c>
      <c r="B17" s="38"/>
      <c r="C17" s="160">
        <f>'T1 ANSP'!C17+'T1 MET'!C17+'T1 NSA'!C17</f>
        <v>0</v>
      </c>
      <c r="D17" s="161">
        <f>'T1 ANSP'!D17+'T1 MET'!D17+'T1 NSA'!D17</f>
        <v>0</v>
      </c>
      <c r="E17" s="161">
        <f>'T1 ANSP'!E17+'T1 MET'!E17+'T1 NSA'!E17</f>
        <v>0</v>
      </c>
      <c r="F17" s="161">
        <f>'T1 ANSP'!F17+'T1 MET'!F17+'T1 NSA'!F17</f>
        <v>0</v>
      </c>
      <c r="G17" s="161">
        <f>'T1 ANSP'!G17+'T1 MET'!G17+'T1 NSA'!G17</f>
        <v>0</v>
      </c>
      <c r="H17" s="161">
        <f>'T1 ANSP'!H17+'T1 MET'!H17+'T1 NSA'!H17</f>
        <v>0</v>
      </c>
      <c r="I17" s="161">
        <f>'T1 ANSP'!I17+'T1 MET'!I17+'T1 NSA'!I17</f>
        <v>0</v>
      </c>
      <c r="J17" s="162">
        <f>'T1 ANSP'!J17+'T1 MET'!J17+'T1 NSA'!J17</f>
        <v>0</v>
      </c>
      <c r="K17" s="160">
        <f>'T1 ANSP'!K17+'T1 MET'!K17+'T1 NSA'!K17</f>
        <v>0</v>
      </c>
      <c r="L17" s="161">
        <f>'T1 ANSP'!L17+'T1 MET'!L17+'T1 NSA'!L17</f>
        <v>0</v>
      </c>
      <c r="M17" s="161">
        <f>'T1 ANSP'!M17+'T1 MET'!M17+'T1 NSA'!M17</f>
        <v>0</v>
      </c>
      <c r="N17" s="161">
        <f>'T1 ANSP'!N17+'T1 MET'!N17+'T1 NSA'!N17</f>
        <v>0</v>
      </c>
      <c r="O17" s="162">
        <f>'T1 ANSP'!O17+'T1 MET'!O17+'T1 NSA'!O17</f>
        <v>0</v>
      </c>
      <c r="P17" s="43"/>
      <c r="Q17" s="160">
        <f>'T1 ANSP'!Q17+'T1 MET'!Q17+'T1 NSA'!Q17</f>
        <v>0</v>
      </c>
      <c r="R17" s="161">
        <f>'T1 ANSP'!R17+'T1 MET'!R17+'T1 NSA'!R17</f>
        <v>0</v>
      </c>
      <c r="S17" s="11">
        <f>'T1 ANSP'!S17+'T1 MET'!S17+'T1 NSA'!S17</f>
        <v>0</v>
      </c>
      <c r="T17" s="11"/>
      <c r="U17" s="39"/>
    </row>
    <row r="18" spans="1:23" ht="12" customHeight="1" x14ac:dyDescent="0.3">
      <c r="A18" s="394" t="s">
        <v>12</v>
      </c>
      <c r="B18" s="41"/>
      <c r="C18" s="436">
        <f>'T1 ANSP'!C18+'T1 MET'!C18+'T1 NSA'!C18</f>
        <v>1156300</v>
      </c>
      <c r="D18" s="437">
        <f>'T1 ANSP'!D18+'T1 MET'!D18+'T1 NSA'!D18</f>
        <v>1156300</v>
      </c>
      <c r="E18" s="437">
        <f>'T1 ANSP'!E18+'T1 MET'!E18+'T1 NSA'!E18</f>
        <v>1156300</v>
      </c>
      <c r="F18" s="437">
        <f>'T1 ANSP'!F18+'T1 MET'!F18+'T1 NSA'!F18</f>
        <v>1156300</v>
      </c>
      <c r="G18" s="437">
        <f>'T1 ANSP'!G18+'T1 MET'!G18+'T1 NSA'!G18</f>
        <v>1156300</v>
      </c>
      <c r="H18" s="437">
        <f>'T1 ANSP'!H18+'T1 MET'!H18+'T1 NSA'!H18</f>
        <v>1156300</v>
      </c>
      <c r="I18" s="437">
        <f>'T1 ANSP'!I18+'T1 MET'!I18+'T1 NSA'!I18</f>
        <v>1156300</v>
      </c>
      <c r="J18" s="438">
        <f>'T1 ANSP'!J18+'T1 MET'!J18+'T1 NSA'!J18</f>
        <v>1156300</v>
      </c>
      <c r="K18" s="436">
        <f>'T1 ANSP'!K18+'T1 MET'!K18+'T1 NSA'!K18</f>
        <v>1156300</v>
      </c>
      <c r="L18" s="437">
        <f>'T1 ANSP'!L18+'T1 MET'!L18+'T1 NSA'!L18</f>
        <v>1156300</v>
      </c>
      <c r="M18" s="437">
        <f>'T1 ANSP'!M18+'T1 MET'!M18+'T1 NSA'!M18</f>
        <v>1156300</v>
      </c>
      <c r="N18" s="437">
        <f>'T1 ANSP'!N18+'T1 MET'!N18+'T1 NSA'!N18</f>
        <v>1156300</v>
      </c>
      <c r="O18" s="438">
        <f>'T1 ANSP'!O18+'T1 MET'!O18+'T1 NSA'!O18</f>
        <v>1156300</v>
      </c>
      <c r="P18" s="43"/>
      <c r="Q18" s="436">
        <f>'T1 ANSP'!Q18+'T1 MET'!Q18+'T1 NSA'!Q18</f>
        <v>1156300</v>
      </c>
      <c r="R18" s="437">
        <f>'T1 ANSP'!R18+'T1 MET'!R18+'T1 NSA'!R18</f>
        <v>1158300</v>
      </c>
      <c r="S18" s="113">
        <f>'T1 ANSP'!S18+'T1 MET'!S18+'T1 NSA'!S18</f>
        <v>1158300</v>
      </c>
      <c r="T18" s="44"/>
      <c r="U18" s="45"/>
    </row>
    <row r="19" spans="1:23" ht="12" customHeight="1" x14ac:dyDescent="0.3">
      <c r="A19" s="396" t="s">
        <v>13</v>
      </c>
      <c r="B19" s="51"/>
      <c r="C19" s="48"/>
      <c r="D19" s="49">
        <f t="shared" ref="D19:I19" si="0">+D18/C18-1</f>
        <v>0</v>
      </c>
      <c r="E19" s="49">
        <f t="shared" si="0"/>
        <v>0</v>
      </c>
      <c r="F19" s="49">
        <f t="shared" si="0"/>
        <v>0</v>
      </c>
      <c r="G19" s="49">
        <f t="shared" si="0"/>
        <v>0</v>
      </c>
      <c r="H19" s="49">
        <f t="shared" si="0"/>
        <v>0</v>
      </c>
      <c r="I19" s="49">
        <f t="shared" si="0"/>
        <v>0</v>
      </c>
      <c r="J19" s="50">
        <f>+J18/I18-1</f>
        <v>0</v>
      </c>
      <c r="K19" s="48">
        <f t="shared" ref="K19:O19" si="1">+K18/J18-1</f>
        <v>0</v>
      </c>
      <c r="L19" s="49">
        <f t="shared" si="1"/>
        <v>0</v>
      </c>
      <c r="M19" s="49">
        <f t="shared" si="1"/>
        <v>0</v>
      </c>
      <c r="N19" s="49">
        <f t="shared" si="1"/>
        <v>0</v>
      </c>
      <c r="O19" s="50">
        <f t="shared" si="1"/>
        <v>0</v>
      </c>
      <c r="P19" s="47"/>
      <c r="Q19" s="48">
        <f>Q18/J18-1</f>
        <v>0</v>
      </c>
      <c r="R19" s="49">
        <f>+R18/Q18-1</f>
        <v>1.7296549338408074E-3</v>
      </c>
      <c r="S19" s="49">
        <f>+S18/R18-1</f>
        <v>0</v>
      </c>
      <c r="T19" s="49"/>
      <c r="U19" s="50"/>
    </row>
    <row r="20" spans="1:23" ht="12" customHeight="1" x14ac:dyDescent="0.3">
      <c r="A20" s="51"/>
      <c r="B20" s="51"/>
      <c r="C20" s="51"/>
      <c r="D20" s="51"/>
      <c r="E20" s="51"/>
      <c r="F20" s="51"/>
      <c r="G20" s="51"/>
      <c r="H20" s="51"/>
      <c r="I20" s="51"/>
      <c r="J20" s="51"/>
      <c r="K20" s="54"/>
      <c r="L20" s="54"/>
      <c r="M20" s="54"/>
      <c r="N20" s="54"/>
      <c r="O20" s="54"/>
      <c r="P20" s="47"/>
      <c r="Q20" s="54"/>
      <c r="R20" s="54"/>
      <c r="S20" s="54"/>
      <c r="T20" s="54"/>
      <c r="U20" s="54"/>
    </row>
    <row r="21" spans="1:23" ht="15.5" customHeight="1" x14ac:dyDescent="0.3">
      <c r="A21" s="28" t="s">
        <v>14</v>
      </c>
      <c r="B21" s="28"/>
      <c r="C21" s="28"/>
      <c r="D21" s="28"/>
      <c r="E21" s="28"/>
      <c r="F21" s="28"/>
      <c r="G21" s="28"/>
      <c r="H21" s="28"/>
      <c r="I21" s="28"/>
      <c r="J21" s="28"/>
      <c r="K21" s="30"/>
      <c r="L21" s="30"/>
      <c r="M21" s="30"/>
      <c r="N21" s="30"/>
      <c r="O21" s="31"/>
      <c r="P21" s="31"/>
      <c r="Q21" s="30"/>
      <c r="R21" s="30"/>
      <c r="S21" s="32"/>
      <c r="T21" s="32"/>
      <c r="U21" s="32"/>
    </row>
    <row r="22" spans="1:23" ht="12" customHeight="1" x14ac:dyDescent="0.3">
      <c r="A22" s="395" t="s">
        <v>15</v>
      </c>
      <c r="B22" s="34"/>
      <c r="C22" s="156">
        <f>'T1 ANSP'!C22+'T1 MET'!C22+'T1 NSA'!C22</f>
        <v>800000</v>
      </c>
      <c r="D22" s="157">
        <f>'T1 ANSP'!D22+'T1 MET'!D22+'T1 NSA'!D22</f>
        <v>800000</v>
      </c>
      <c r="E22" s="157">
        <f>'T1 ANSP'!E22+'T1 MET'!E22+'T1 NSA'!E22</f>
        <v>800000</v>
      </c>
      <c r="F22" s="157">
        <f>'T1 ANSP'!F22+'T1 MET'!F22+'T1 NSA'!F22</f>
        <v>800000</v>
      </c>
      <c r="G22" s="157">
        <f>'T1 ANSP'!G22+'T1 MET'!G22+'T1 NSA'!G22</f>
        <v>800000</v>
      </c>
      <c r="H22" s="157">
        <f>'T1 ANSP'!H22+'T1 MET'!H22+'T1 NSA'!H22</f>
        <v>800000</v>
      </c>
      <c r="I22" s="157">
        <f>'T1 ANSP'!I22+'T1 MET'!I22+'T1 NSA'!I22</f>
        <v>800000</v>
      </c>
      <c r="J22" s="158">
        <f>'T1 ANSP'!J22+'T1 MET'!J22+'T1 NSA'!J22</f>
        <v>800000</v>
      </c>
      <c r="K22" s="92">
        <f>'T1 ANSP'!K22+'T1 MET'!K22+'T1 NSA'!K22</f>
        <v>800000</v>
      </c>
      <c r="L22" s="35">
        <f>'T1 ANSP'!L22+'T1 MET'!L22+'T1 NSA'!L22</f>
        <v>800000</v>
      </c>
      <c r="M22" s="35">
        <f>'T1 ANSP'!M22+'T1 MET'!M22+'T1 NSA'!M22</f>
        <v>800000</v>
      </c>
      <c r="N22" s="35">
        <f>'T1 ANSP'!N22+'T1 MET'!N22+'T1 NSA'!N22</f>
        <v>800000</v>
      </c>
      <c r="O22" s="93">
        <f>'T1 ANSP'!O22+'T1 MET'!O22+'T1 NSA'!O22</f>
        <v>800000</v>
      </c>
      <c r="P22" s="43"/>
      <c r="Q22" s="92">
        <f>'T1 ANSP'!Q22+'T1 MET'!Q22+'T1 NSA'!Q22</f>
        <v>800000</v>
      </c>
      <c r="R22" s="35">
        <f>'T1 ANSP'!R22+'T1 MET'!R22+'T1 NSA'!R22</f>
        <v>800000</v>
      </c>
      <c r="S22" s="36">
        <f>'T1 ANSP'!S22+'T1 MET'!S22+'T1 NSA'!S22</f>
        <v>800000</v>
      </c>
      <c r="T22" s="55"/>
      <c r="U22" s="56"/>
    </row>
    <row r="23" spans="1:23" ht="12" customHeight="1" x14ac:dyDescent="0.3">
      <c r="A23" s="34" t="s">
        <v>61</v>
      </c>
      <c r="B23" s="38"/>
      <c r="C23" s="160">
        <f>'T1 ANSP'!C23+'T1 MET'!C23+'T1 NSA'!C23</f>
        <v>100000</v>
      </c>
      <c r="D23" s="161">
        <f>'T1 ANSP'!D23+'T1 MET'!D23+'T1 NSA'!D23</f>
        <v>100000</v>
      </c>
      <c r="E23" s="161">
        <f>'T1 ANSP'!E23+'T1 MET'!E23+'T1 NSA'!E23</f>
        <v>100000</v>
      </c>
      <c r="F23" s="161">
        <f>'T1 ANSP'!F23+'T1 MET'!F23+'T1 NSA'!F23</f>
        <v>100000</v>
      </c>
      <c r="G23" s="161">
        <f>'T1 ANSP'!G23+'T1 MET'!G23+'T1 NSA'!G23</f>
        <v>100000</v>
      </c>
      <c r="H23" s="161">
        <f>'T1 ANSP'!H23+'T1 MET'!H23+'T1 NSA'!H23</f>
        <v>100000</v>
      </c>
      <c r="I23" s="161">
        <f>'T1 ANSP'!I23+'T1 MET'!I23+'T1 NSA'!I23</f>
        <v>100000</v>
      </c>
      <c r="J23" s="162">
        <f>'T1 ANSP'!J23+'T1 MET'!J23+'T1 NSA'!J23</f>
        <v>100000</v>
      </c>
      <c r="K23" s="59">
        <f>'T1 ANSP'!K23+'T1 MET'!K23+'T1 NSA'!K23</f>
        <v>100000</v>
      </c>
      <c r="L23" s="40">
        <f>'T1 ANSP'!L23+'T1 MET'!L23+'T1 NSA'!L23</f>
        <v>100000</v>
      </c>
      <c r="M23" s="40">
        <f>'T1 ANSP'!M23+'T1 MET'!M23+'T1 NSA'!M23</f>
        <v>100000</v>
      </c>
      <c r="N23" s="40">
        <f>'T1 ANSP'!N23+'T1 MET'!N23+'T1 NSA'!N23</f>
        <v>100000</v>
      </c>
      <c r="O23" s="42">
        <f>'T1 ANSP'!O23+'T1 MET'!O23+'T1 NSA'!O23</f>
        <v>100000</v>
      </c>
      <c r="P23" s="43"/>
      <c r="Q23" s="59">
        <f>'T1 ANSP'!Q23+'T1 MET'!Q23+'T1 NSA'!Q23</f>
        <v>100000</v>
      </c>
      <c r="R23" s="40">
        <f>'T1 ANSP'!R23+'T1 MET'!R23+'T1 NSA'!R23</f>
        <v>100000</v>
      </c>
      <c r="S23" s="11">
        <f>'T1 ANSP'!S23+'T1 MET'!S23+'T1 NSA'!S23</f>
        <v>100000</v>
      </c>
      <c r="T23" s="57"/>
      <c r="U23" s="58"/>
    </row>
    <row r="24" spans="1:23" ht="12" customHeight="1" x14ac:dyDescent="0.3">
      <c r="A24" s="34" t="s">
        <v>62</v>
      </c>
      <c r="B24" s="38"/>
      <c r="C24" s="160">
        <f>'T1 ANSP'!C24+'T1 MET'!C24+'T1 NSA'!C24</f>
        <v>50000</v>
      </c>
      <c r="D24" s="161">
        <f>'T1 ANSP'!D24+'T1 MET'!D24+'T1 NSA'!D24</f>
        <v>50000</v>
      </c>
      <c r="E24" s="161">
        <f>'T1 ANSP'!E24+'T1 MET'!E24+'T1 NSA'!E24</f>
        <v>50000</v>
      </c>
      <c r="F24" s="161">
        <f>'T1 ANSP'!F24+'T1 MET'!F24+'T1 NSA'!F24</f>
        <v>50000</v>
      </c>
      <c r="G24" s="161">
        <f>'T1 ANSP'!G24+'T1 MET'!G24+'T1 NSA'!G24</f>
        <v>50000</v>
      </c>
      <c r="H24" s="161">
        <f>'T1 ANSP'!H24+'T1 MET'!H24+'T1 NSA'!H24</f>
        <v>50000</v>
      </c>
      <c r="I24" s="161">
        <f>'T1 ANSP'!I24+'T1 MET'!I24+'T1 NSA'!I24</f>
        <v>50000</v>
      </c>
      <c r="J24" s="162">
        <f>'T1 ANSP'!J24+'T1 MET'!J24+'T1 NSA'!J24</f>
        <v>50000</v>
      </c>
      <c r="K24" s="59">
        <f>'T1 ANSP'!K24+'T1 MET'!K24+'T1 NSA'!K24</f>
        <v>50000</v>
      </c>
      <c r="L24" s="40">
        <f>'T1 ANSP'!L24+'T1 MET'!L24+'T1 NSA'!L24</f>
        <v>50000</v>
      </c>
      <c r="M24" s="40">
        <f>'T1 ANSP'!M24+'T1 MET'!M24+'T1 NSA'!M24</f>
        <v>50000</v>
      </c>
      <c r="N24" s="40">
        <f>'T1 ANSP'!N24+'T1 MET'!N24+'T1 NSA'!N24</f>
        <v>50000</v>
      </c>
      <c r="O24" s="42">
        <f>'T1 ANSP'!O24+'T1 MET'!O24+'T1 NSA'!O24</f>
        <v>50000</v>
      </c>
      <c r="P24" s="43"/>
      <c r="Q24" s="59">
        <f>'T1 ANSP'!Q24+'T1 MET'!Q24+'T1 NSA'!Q24</f>
        <v>50000</v>
      </c>
      <c r="R24" s="40">
        <f>'T1 ANSP'!R24+'T1 MET'!R24+'T1 NSA'!R24</f>
        <v>50000</v>
      </c>
      <c r="S24" s="11">
        <f>'T1 ANSP'!S24+'T1 MET'!S24+'T1 NSA'!S24</f>
        <v>50000</v>
      </c>
      <c r="T24" s="57"/>
      <c r="U24" s="58"/>
    </row>
    <row r="25" spans="1:23" ht="12" customHeight="1" x14ac:dyDescent="0.3">
      <c r="A25" s="34" t="s">
        <v>63</v>
      </c>
      <c r="B25" s="38"/>
      <c r="C25" s="160">
        <f>'T1 ANSP'!C25+'T1 MET'!C25+'T1 NSA'!C25</f>
        <v>40000</v>
      </c>
      <c r="D25" s="161">
        <f>'T1 ANSP'!D25+'T1 MET'!D25+'T1 NSA'!D25</f>
        <v>40000</v>
      </c>
      <c r="E25" s="161">
        <f>'T1 ANSP'!E25+'T1 MET'!E25+'T1 NSA'!E25</f>
        <v>40000</v>
      </c>
      <c r="F25" s="161">
        <f>'T1 ANSP'!F25+'T1 MET'!F25+'T1 NSA'!F25</f>
        <v>40000</v>
      </c>
      <c r="G25" s="161">
        <f>'T1 ANSP'!G25+'T1 MET'!G25+'T1 NSA'!G25</f>
        <v>40000</v>
      </c>
      <c r="H25" s="161">
        <f>'T1 ANSP'!H25+'T1 MET'!H25+'T1 NSA'!H25</f>
        <v>40000</v>
      </c>
      <c r="I25" s="161">
        <f>'T1 ANSP'!I25+'T1 MET'!I25+'T1 NSA'!I25</f>
        <v>40000</v>
      </c>
      <c r="J25" s="162">
        <f>'T1 ANSP'!J25+'T1 MET'!J25+'T1 NSA'!J25</f>
        <v>40000</v>
      </c>
      <c r="K25" s="59">
        <f>'T1 ANSP'!K25+'T1 MET'!K25+'T1 NSA'!K25</f>
        <v>40000</v>
      </c>
      <c r="L25" s="40">
        <f>'T1 ANSP'!L25+'T1 MET'!L25+'T1 NSA'!L25</f>
        <v>40000</v>
      </c>
      <c r="M25" s="40">
        <f>'T1 ANSP'!M25+'T1 MET'!M25+'T1 NSA'!M25</f>
        <v>40000</v>
      </c>
      <c r="N25" s="40">
        <f>'T1 ANSP'!N25+'T1 MET'!N25+'T1 NSA'!N25</f>
        <v>40000</v>
      </c>
      <c r="O25" s="42">
        <f>'T1 ANSP'!O25+'T1 MET'!O25+'T1 NSA'!O25</f>
        <v>40000</v>
      </c>
      <c r="P25" s="43"/>
      <c r="Q25" s="59">
        <f>'T1 ANSP'!Q25+'T1 MET'!Q25+'T1 NSA'!Q25</f>
        <v>40000</v>
      </c>
      <c r="R25" s="40">
        <f>'T1 ANSP'!R25+'T1 MET'!R25+'T1 NSA'!R25</f>
        <v>40000</v>
      </c>
      <c r="S25" s="11">
        <f>'T1 ANSP'!S25+'T1 MET'!S25+'T1 NSA'!S25</f>
        <v>40000</v>
      </c>
      <c r="T25" s="57"/>
      <c r="U25" s="58"/>
    </row>
    <row r="26" spans="1:23" ht="12" customHeight="1" x14ac:dyDescent="0.3">
      <c r="A26" s="34" t="s">
        <v>16</v>
      </c>
      <c r="B26" s="38"/>
      <c r="C26" s="160">
        <f>'T1 ANSP'!C26+'T1 MET'!C26+'T1 NSA'!C26</f>
        <v>0</v>
      </c>
      <c r="D26" s="161">
        <f>'T1 ANSP'!D26+'T1 MET'!D26+'T1 NSA'!D26</f>
        <v>0</v>
      </c>
      <c r="E26" s="161">
        <f>'T1 ANSP'!E26+'T1 MET'!E26+'T1 NSA'!E26</f>
        <v>0</v>
      </c>
      <c r="F26" s="161">
        <f>'T1 ANSP'!F26+'T1 MET'!F26+'T1 NSA'!F26</f>
        <v>0</v>
      </c>
      <c r="G26" s="161">
        <f>'T1 ANSP'!G26+'T1 MET'!G26+'T1 NSA'!G26</f>
        <v>0</v>
      </c>
      <c r="H26" s="161">
        <f>'T1 ANSP'!H26+'T1 MET'!H26+'T1 NSA'!H26</f>
        <v>0</v>
      </c>
      <c r="I26" s="161">
        <f>'T1 ANSP'!I26+'T1 MET'!I26+'T1 NSA'!I26</f>
        <v>0</v>
      </c>
      <c r="J26" s="162">
        <f>'T1 ANSP'!J26+'T1 MET'!J26+'T1 NSA'!J26</f>
        <v>0</v>
      </c>
      <c r="K26" s="59">
        <f>'T1 ANSP'!K26+'T1 MET'!K26+'T1 NSA'!K26</f>
        <v>0</v>
      </c>
      <c r="L26" s="40">
        <f>'T1 ANSP'!L26+'T1 MET'!L26+'T1 NSA'!L26</f>
        <v>0</v>
      </c>
      <c r="M26" s="40">
        <f>'T1 ANSP'!M26+'T1 MET'!M26+'T1 NSA'!M26</f>
        <v>0</v>
      </c>
      <c r="N26" s="40">
        <f>'T1 ANSP'!N26+'T1 MET'!N26+'T1 NSA'!N26</f>
        <v>0</v>
      </c>
      <c r="O26" s="42">
        <f>'T1 ANSP'!O26+'T1 MET'!O26+'T1 NSA'!O26</f>
        <v>0</v>
      </c>
      <c r="P26" s="43"/>
      <c r="Q26" s="59">
        <f>'T1 ANSP'!Q26+'T1 MET'!Q26+'T1 NSA'!Q26</f>
        <v>0</v>
      </c>
      <c r="R26" s="40">
        <f>'T1 ANSP'!R26+'T1 MET'!R26+'T1 NSA'!R26</f>
        <v>0</v>
      </c>
      <c r="S26" s="11">
        <f>'T1 ANSP'!S26+'T1 MET'!S26+'T1 NSA'!S26</f>
        <v>0</v>
      </c>
      <c r="T26" s="57"/>
      <c r="U26" s="58"/>
    </row>
    <row r="27" spans="1:23" ht="12" customHeight="1" x14ac:dyDescent="0.3">
      <c r="A27" s="34" t="s">
        <v>64</v>
      </c>
      <c r="B27" s="38"/>
      <c r="C27" s="160">
        <f>'T1 ANSP'!C27+'T1 MET'!C27+'T1 NSA'!C27</f>
        <v>15000</v>
      </c>
      <c r="D27" s="161">
        <f>'T1 ANSP'!D27+'T1 MET'!D27+'T1 NSA'!D27</f>
        <v>15000</v>
      </c>
      <c r="E27" s="161">
        <f>'T1 ANSP'!E27+'T1 MET'!E27+'T1 NSA'!E27</f>
        <v>15000</v>
      </c>
      <c r="F27" s="161">
        <f>'T1 ANSP'!F27+'T1 MET'!F27+'T1 NSA'!F27</f>
        <v>15000</v>
      </c>
      <c r="G27" s="161">
        <f>'T1 ANSP'!G27+'T1 MET'!G27+'T1 NSA'!G27</f>
        <v>15000</v>
      </c>
      <c r="H27" s="161">
        <f>'T1 ANSP'!H27+'T1 MET'!H27+'T1 NSA'!H27</f>
        <v>15000</v>
      </c>
      <c r="I27" s="161">
        <f>'T1 ANSP'!I27+'T1 MET'!I27+'T1 NSA'!I27</f>
        <v>15000</v>
      </c>
      <c r="J27" s="162">
        <f>'T1 ANSP'!J27+'T1 MET'!J27+'T1 NSA'!J27</f>
        <v>15000</v>
      </c>
      <c r="K27" s="59">
        <f>'T1 ANSP'!K27+'T1 MET'!K27+'T1 NSA'!K27</f>
        <v>15000</v>
      </c>
      <c r="L27" s="40">
        <f>'T1 ANSP'!L27+'T1 MET'!L27+'T1 NSA'!L27</f>
        <v>15000</v>
      </c>
      <c r="M27" s="40">
        <f>'T1 ANSP'!M27+'T1 MET'!M27+'T1 NSA'!M27</f>
        <v>15000</v>
      </c>
      <c r="N27" s="40">
        <f>'T1 ANSP'!N27+'T1 MET'!N27+'T1 NSA'!N27</f>
        <v>15000</v>
      </c>
      <c r="O27" s="42">
        <f>'T1 ANSP'!O27+'T1 MET'!O27+'T1 NSA'!O27</f>
        <v>15000</v>
      </c>
      <c r="P27" s="43"/>
      <c r="Q27" s="59">
        <f>'T1 ANSP'!Q27+'T1 MET'!Q27+'T1 NSA'!Q27</f>
        <v>15000</v>
      </c>
      <c r="R27" s="40">
        <f>'T1 ANSP'!R27+'T1 MET'!R27+'T1 NSA'!R27</f>
        <v>15000</v>
      </c>
      <c r="S27" s="11">
        <f>'T1 ANSP'!S27+'T1 MET'!S27+'T1 NSA'!S27</f>
        <v>15000</v>
      </c>
      <c r="T27" s="57"/>
      <c r="U27" s="58"/>
    </row>
    <row r="28" spans="1:23" ht="12" customHeight="1" x14ac:dyDescent="0.3">
      <c r="A28" s="34" t="s">
        <v>65</v>
      </c>
      <c r="B28" s="38"/>
      <c r="C28" s="160">
        <f>'T1 ANSP'!C28+'T1 MET'!C28+'T1 NSA'!C28</f>
        <v>51300</v>
      </c>
      <c r="D28" s="161">
        <f>'T1 ANSP'!D28+'T1 MET'!D28+'T1 NSA'!D28</f>
        <v>51300</v>
      </c>
      <c r="E28" s="161">
        <f>'T1 ANSP'!E28+'T1 MET'!E28+'T1 NSA'!E28</f>
        <v>51300</v>
      </c>
      <c r="F28" s="161">
        <f>'T1 ANSP'!F28+'T1 MET'!F28+'T1 NSA'!F28</f>
        <v>51300</v>
      </c>
      <c r="G28" s="161">
        <f>'T1 ANSP'!G28+'T1 MET'!G28+'T1 NSA'!G28</f>
        <v>51300</v>
      </c>
      <c r="H28" s="161">
        <f>'T1 ANSP'!H28+'T1 MET'!H28+'T1 NSA'!H28</f>
        <v>51300</v>
      </c>
      <c r="I28" s="161">
        <f>'T1 ANSP'!I28+'T1 MET'!I28+'T1 NSA'!I28</f>
        <v>51300</v>
      </c>
      <c r="J28" s="162">
        <f>'T1 ANSP'!J28+'T1 MET'!J28+'T1 NSA'!J28</f>
        <v>51300</v>
      </c>
      <c r="K28" s="59">
        <f>'T1 ANSP'!K28+'T1 MET'!K28+'T1 NSA'!K28</f>
        <v>51300</v>
      </c>
      <c r="L28" s="40">
        <f>'T1 ANSP'!L28+'T1 MET'!L28+'T1 NSA'!L28</f>
        <v>51300</v>
      </c>
      <c r="M28" s="40">
        <f>'T1 ANSP'!M28+'T1 MET'!M28+'T1 NSA'!M28</f>
        <v>51300</v>
      </c>
      <c r="N28" s="40">
        <f>'T1 ANSP'!N28+'T1 MET'!N28+'T1 NSA'!N28</f>
        <v>51300</v>
      </c>
      <c r="O28" s="42">
        <f>'T1 ANSP'!O28+'T1 MET'!O28+'T1 NSA'!O28</f>
        <v>51300</v>
      </c>
      <c r="P28" s="43"/>
      <c r="Q28" s="59">
        <f>'T1 ANSP'!Q28+'T1 MET'!Q28+'T1 NSA'!Q28</f>
        <v>51300</v>
      </c>
      <c r="R28" s="40">
        <f>'T1 ANSP'!R28+'T1 MET'!R28+'T1 NSA'!R28</f>
        <v>51300</v>
      </c>
      <c r="S28" s="11">
        <f>'T1 ANSP'!S28+'T1 MET'!S28+'T1 NSA'!S28</f>
        <v>51300</v>
      </c>
      <c r="T28" s="57"/>
      <c r="U28" s="58"/>
    </row>
    <row r="29" spans="1:23" ht="12" customHeight="1" x14ac:dyDescent="0.3">
      <c r="A29" s="34" t="s">
        <v>17</v>
      </c>
      <c r="B29" s="38"/>
      <c r="C29" s="160">
        <f>'T1 ANSP'!C29+'T1 MET'!C29+'T1 NSA'!C29</f>
        <v>20000</v>
      </c>
      <c r="D29" s="161">
        <f>'T1 ANSP'!D29+'T1 MET'!D29+'T1 NSA'!D29</f>
        <v>20000</v>
      </c>
      <c r="E29" s="161">
        <f>'T1 ANSP'!E29+'T1 MET'!E29+'T1 NSA'!E29</f>
        <v>20000</v>
      </c>
      <c r="F29" s="161">
        <f>'T1 ANSP'!F29+'T1 MET'!F29+'T1 NSA'!F29</f>
        <v>20000</v>
      </c>
      <c r="G29" s="161">
        <f>'T1 ANSP'!G29+'T1 MET'!G29+'T1 NSA'!G29</f>
        <v>20000</v>
      </c>
      <c r="H29" s="161">
        <f>'T1 ANSP'!H29+'T1 MET'!H29+'T1 NSA'!H29</f>
        <v>20000</v>
      </c>
      <c r="I29" s="161">
        <f>'T1 ANSP'!I29+'T1 MET'!I29+'T1 NSA'!I29</f>
        <v>20000</v>
      </c>
      <c r="J29" s="162">
        <f>'T1 ANSP'!J29+'T1 MET'!J29+'T1 NSA'!J29</f>
        <v>20000</v>
      </c>
      <c r="K29" s="59">
        <f>'T1 ANSP'!K29+'T1 MET'!K29+'T1 NSA'!K29</f>
        <v>20000</v>
      </c>
      <c r="L29" s="40">
        <f>'T1 ANSP'!L29+'T1 MET'!L29+'T1 NSA'!L29</f>
        <v>20000</v>
      </c>
      <c r="M29" s="40">
        <f>'T1 ANSP'!M29+'T1 MET'!M29+'T1 NSA'!M29</f>
        <v>20000</v>
      </c>
      <c r="N29" s="40">
        <f>'T1 ANSP'!N29+'T1 MET'!N29+'T1 NSA'!N29</f>
        <v>20000</v>
      </c>
      <c r="O29" s="42">
        <f>'T1 ANSP'!O29+'T1 MET'!O29+'T1 NSA'!O29</f>
        <v>20000</v>
      </c>
      <c r="P29" s="43"/>
      <c r="Q29" s="59">
        <f>'T1 ANSP'!Q29+'T1 MET'!Q29+'T1 NSA'!Q29</f>
        <v>20000</v>
      </c>
      <c r="R29" s="40">
        <f>'T1 ANSP'!R29+'T1 MET'!R29+'T1 NSA'!R29</f>
        <v>20000</v>
      </c>
      <c r="S29" s="11">
        <f>'T1 ANSP'!S29+'T1 MET'!S29+'T1 NSA'!S29</f>
        <v>20000</v>
      </c>
      <c r="T29" s="57"/>
      <c r="U29" s="58"/>
      <c r="W29" s="390"/>
    </row>
    <row r="30" spans="1:23" ht="12" customHeight="1" x14ac:dyDescent="0.3">
      <c r="A30" s="34" t="s">
        <v>66</v>
      </c>
      <c r="B30" s="38"/>
      <c r="C30" s="160">
        <f>'T1 ANSP'!C30+'T1 MET'!C30+'T1 NSA'!C30</f>
        <v>80000</v>
      </c>
      <c r="D30" s="161">
        <f>'T1 ANSP'!D30+'T1 MET'!D30+'T1 NSA'!D30</f>
        <v>80000</v>
      </c>
      <c r="E30" s="161">
        <f>'T1 ANSP'!E30+'T1 MET'!E30+'T1 NSA'!E30</f>
        <v>80000</v>
      </c>
      <c r="F30" s="161">
        <f>'T1 ANSP'!F30+'T1 MET'!F30+'T1 NSA'!F30</f>
        <v>80000</v>
      </c>
      <c r="G30" s="161">
        <f>'T1 ANSP'!G30+'T1 MET'!G30+'T1 NSA'!G30</f>
        <v>80000</v>
      </c>
      <c r="H30" s="161">
        <f>'T1 ANSP'!H30+'T1 MET'!H30+'T1 NSA'!H30</f>
        <v>80000</v>
      </c>
      <c r="I30" s="161">
        <f>'T1 ANSP'!I30+'T1 MET'!I30+'T1 NSA'!I30</f>
        <v>80000</v>
      </c>
      <c r="J30" s="162">
        <f>'T1 ANSP'!J30+'T1 MET'!J30+'T1 NSA'!J30</f>
        <v>80000</v>
      </c>
      <c r="K30" s="59">
        <f>'T1 ANSP'!K30+'T1 MET'!K30+'T1 NSA'!K30</f>
        <v>80000</v>
      </c>
      <c r="L30" s="40">
        <f>'T1 ANSP'!L30+'T1 MET'!L30+'T1 NSA'!L30</f>
        <v>80000</v>
      </c>
      <c r="M30" s="40">
        <f>'T1 ANSP'!M30+'T1 MET'!M30+'T1 NSA'!M30</f>
        <v>80000</v>
      </c>
      <c r="N30" s="40">
        <f>'T1 ANSP'!N30+'T1 MET'!N30+'T1 NSA'!N30</f>
        <v>80000</v>
      </c>
      <c r="O30" s="42">
        <f>'T1 ANSP'!O30+'T1 MET'!O30+'T1 NSA'!O30</f>
        <v>80000</v>
      </c>
      <c r="P30" s="43"/>
      <c r="Q30" s="59">
        <f>'T1 ANSP'!Q30+'T1 MET'!Q30+'T1 NSA'!Q30</f>
        <v>80000</v>
      </c>
      <c r="R30" s="40">
        <f>'T1 ANSP'!R30+'T1 MET'!R30+'T1 NSA'!R30</f>
        <v>82000</v>
      </c>
      <c r="S30" s="11">
        <f>'T1 ANSP'!S30+'T1 MET'!S30+'T1 NSA'!S30</f>
        <v>82000</v>
      </c>
      <c r="T30" s="57"/>
      <c r="U30" s="58"/>
    </row>
    <row r="31" spans="1:23" s="440" customFormat="1" ht="12" customHeight="1" x14ac:dyDescent="0.3">
      <c r="A31" s="435" t="s">
        <v>18</v>
      </c>
      <c r="B31" s="394"/>
      <c r="C31" s="803">
        <f>'T1 ANSP'!C31+'T1 MET'!C31+'T1 NSA'!C31</f>
        <v>1156300</v>
      </c>
      <c r="D31" s="804">
        <f>'T1 ANSP'!D31+'T1 MET'!D31+'T1 NSA'!D31</f>
        <v>1156300</v>
      </c>
      <c r="E31" s="804">
        <f>'T1 ANSP'!E31+'T1 MET'!E31+'T1 NSA'!E31</f>
        <v>1156300</v>
      </c>
      <c r="F31" s="804">
        <f>'T1 ANSP'!F31+'T1 MET'!F31+'T1 NSA'!F31</f>
        <v>1156300</v>
      </c>
      <c r="G31" s="804">
        <f>'T1 ANSP'!G31+'T1 MET'!G31+'T1 NSA'!G31</f>
        <v>1156300</v>
      </c>
      <c r="H31" s="804">
        <f>'T1 ANSP'!H31+'T1 MET'!H31+'T1 NSA'!H31</f>
        <v>1156300</v>
      </c>
      <c r="I31" s="804">
        <f>'T1 ANSP'!I31+'T1 MET'!I31+'T1 NSA'!I31</f>
        <v>1156300</v>
      </c>
      <c r="J31" s="805">
        <f>'T1 ANSP'!J31+'T1 MET'!J31+'T1 NSA'!J31</f>
        <v>1156300</v>
      </c>
      <c r="K31" s="436">
        <f>'T1 ANSP'!K31+'T1 MET'!K31+'T1 NSA'!K31</f>
        <v>1156300</v>
      </c>
      <c r="L31" s="437">
        <f>'T1 ANSP'!L31+'T1 MET'!L31+'T1 NSA'!L31</f>
        <v>1156300</v>
      </c>
      <c r="M31" s="437">
        <f>'T1 ANSP'!M31+'T1 MET'!M31+'T1 NSA'!M31</f>
        <v>1156300</v>
      </c>
      <c r="N31" s="437">
        <f>'T1 ANSP'!N31+'T1 MET'!N31+'T1 NSA'!N31</f>
        <v>1156300</v>
      </c>
      <c r="O31" s="438">
        <f>'T1 ANSP'!O31+'T1 MET'!O31+'T1 NSA'!O31</f>
        <v>1156300</v>
      </c>
      <c r="P31" s="115"/>
      <c r="Q31" s="436">
        <f>'T1 ANSP'!Q31+'T1 MET'!Q31+'T1 NSA'!Q31</f>
        <v>1156300</v>
      </c>
      <c r="R31" s="437">
        <f>'T1 ANSP'!R31+'T1 MET'!R31+'T1 NSA'!R31</f>
        <v>1158300</v>
      </c>
      <c r="S31" s="113">
        <f>'T1 ANSP'!S31+'T1 MET'!S31+'T1 NSA'!S31</f>
        <v>1158300</v>
      </c>
      <c r="T31" s="123"/>
      <c r="U31" s="439"/>
    </row>
    <row r="32" spans="1:23" ht="12" customHeight="1" x14ac:dyDescent="0.3">
      <c r="A32" s="396" t="s">
        <v>13</v>
      </c>
      <c r="B32" s="46"/>
      <c r="C32" s="48"/>
      <c r="D32" s="49">
        <f t="shared" ref="D32" si="2">+D31/C31-1</f>
        <v>0</v>
      </c>
      <c r="E32" s="49">
        <f t="shared" ref="E32" si="3">+E31/D31-1</f>
        <v>0</v>
      </c>
      <c r="F32" s="49">
        <f t="shared" ref="F32" si="4">+F31/E31-1</f>
        <v>0</v>
      </c>
      <c r="G32" s="49">
        <f t="shared" ref="G32" si="5">+G31/F31-1</f>
        <v>0</v>
      </c>
      <c r="H32" s="49">
        <f t="shared" ref="H32" si="6">+H31/G31-1</f>
        <v>0</v>
      </c>
      <c r="I32" s="49">
        <f t="shared" ref="I32" si="7">+I31/H31-1</f>
        <v>0</v>
      </c>
      <c r="J32" s="50">
        <f>+J31/I31-1</f>
        <v>0</v>
      </c>
      <c r="K32" s="48">
        <f t="shared" ref="K32" si="8">+K31/J31-1</f>
        <v>0</v>
      </c>
      <c r="L32" s="49">
        <f t="shared" ref="L32" si="9">+L31/K31-1</f>
        <v>0</v>
      </c>
      <c r="M32" s="49">
        <f t="shared" ref="M32" si="10">+M31/L31-1</f>
        <v>0</v>
      </c>
      <c r="N32" s="49">
        <f t="shared" ref="N32" si="11">+N31/M31-1</f>
        <v>0</v>
      </c>
      <c r="O32" s="50">
        <f t="shared" ref="O32" si="12">+O31/N31-1</f>
        <v>0</v>
      </c>
      <c r="P32" s="47"/>
      <c r="Q32" s="48">
        <f>Q31/J31-1</f>
        <v>0</v>
      </c>
      <c r="R32" s="49">
        <f>+R31/Q31-1</f>
        <v>1.7296549338408074E-3</v>
      </c>
      <c r="S32" s="49">
        <f>+S31/R31-1</f>
        <v>0</v>
      </c>
      <c r="T32" s="132"/>
      <c r="U32" s="134"/>
    </row>
    <row r="33" spans="1:22" ht="12" customHeight="1" x14ac:dyDescent="0.3">
      <c r="A33" s="51"/>
      <c r="B33" s="53"/>
      <c r="C33" s="53"/>
      <c r="D33" s="53"/>
      <c r="E33" s="53"/>
      <c r="F33" s="53"/>
      <c r="G33" s="53"/>
      <c r="H33" s="53"/>
      <c r="I33" s="53"/>
      <c r="J33" s="53"/>
      <c r="K33" s="53"/>
      <c r="L33" s="53"/>
      <c r="M33" s="53"/>
      <c r="N33" s="53"/>
      <c r="O33" s="53"/>
      <c r="P33" s="53"/>
      <c r="Q33" s="53"/>
      <c r="R33" s="53"/>
      <c r="S33" s="54"/>
      <c r="T33" s="54"/>
      <c r="U33" s="54"/>
    </row>
    <row r="34" spans="1:22" ht="15.5" customHeight="1" x14ac:dyDescent="0.3">
      <c r="A34" s="28" t="s">
        <v>19</v>
      </c>
      <c r="B34" s="28"/>
      <c r="C34" s="28"/>
      <c r="D34" s="28"/>
      <c r="E34" s="28"/>
      <c r="F34" s="28"/>
      <c r="G34" s="28"/>
      <c r="H34" s="28"/>
      <c r="I34" s="28"/>
      <c r="J34" s="28"/>
      <c r="K34" s="30"/>
      <c r="L34" s="30"/>
      <c r="M34" s="30"/>
      <c r="N34" s="30"/>
      <c r="O34" s="31"/>
      <c r="P34" s="31"/>
      <c r="Q34" s="30"/>
      <c r="R34" s="30"/>
      <c r="S34" s="30"/>
      <c r="T34" s="30"/>
      <c r="U34" s="30"/>
    </row>
    <row r="35" spans="1:22" ht="12" customHeight="1" x14ac:dyDescent="0.3">
      <c r="A35" s="28" t="s">
        <v>20</v>
      </c>
      <c r="B35" s="28"/>
      <c r="C35" s="28"/>
      <c r="D35" s="28"/>
      <c r="E35" s="28"/>
      <c r="F35" s="28"/>
      <c r="G35" s="28"/>
      <c r="H35" s="28"/>
      <c r="I35" s="28"/>
      <c r="J35" s="28"/>
      <c r="K35" s="30"/>
      <c r="L35" s="30"/>
      <c r="M35" s="30"/>
      <c r="N35" s="30"/>
      <c r="O35" s="30"/>
      <c r="P35" s="30"/>
      <c r="Q35" s="30"/>
      <c r="R35" s="30"/>
      <c r="S35" s="30"/>
      <c r="T35" s="30"/>
      <c r="U35" s="30"/>
    </row>
    <row r="36" spans="1:22" s="22" customFormat="1" ht="12" customHeight="1" x14ac:dyDescent="0.3">
      <c r="A36" s="64" t="s">
        <v>48</v>
      </c>
      <c r="B36" s="65"/>
      <c r="C36" s="35">
        <f>'T1 ANSP'!C36+'T1 MET'!C36+'T1 NSA'!C36</f>
        <v>760000</v>
      </c>
      <c r="D36" s="35">
        <f>'T1 ANSP'!D36+'T1 MET'!D36+'T1 NSA'!D36</f>
        <v>760000</v>
      </c>
      <c r="E36" s="35">
        <f>'T1 ANSP'!E36+'T1 MET'!E36+'T1 NSA'!E36</f>
        <v>760000</v>
      </c>
      <c r="F36" s="35">
        <f>'T1 ANSP'!F36+'T1 MET'!F36+'T1 NSA'!F36</f>
        <v>760000</v>
      </c>
      <c r="G36" s="35">
        <f>'T1 ANSP'!G36+'T1 MET'!G36+'T1 NSA'!G36</f>
        <v>760000</v>
      </c>
      <c r="H36" s="35">
        <f>'T1 ANSP'!H36+'T1 MET'!H36+'T1 NSA'!H36</f>
        <v>760000</v>
      </c>
      <c r="I36" s="35">
        <f>'T1 ANSP'!I36+'T1 MET'!I36+'T1 NSA'!I36</f>
        <v>760000</v>
      </c>
      <c r="J36" s="35">
        <f>'T1 ANSP'!J36+'T1 MET'!J36+'T1 NSA'!J36</f>
        <v>760000</v>
      </c>
      <c r="K36" s="92">
        <f>'T1 ANSP'!K36+'T1 MET'!K36+'T1 NSA'!K36</f>
        <v>760000</v>
      </c>
      <c r="L36" s="35">
        <f>'T1 ANSP'!L36+'T1 MET'!L36+'T1 NSA'!L36</f>
        <v>760000</v>
      </c>
      <c r="M36" s="35">
        <f>'T1 ANSP'!M36+'T1 MET'!M36+'T1 NSA'!M36</f>
        <v>760000</v>
      </c>
      <c r="N36" s="35">
        <f>'T1 ANSP'!N36+'T1 MET'!N36+'T1 NSA'!N36</f>
        <v>760000</v>
      </c>
      <c r="O36" s="93">
        <f>'T1 ANSP'!O36+'T1 MET'!O36+'T1 NSA'!O36</f>
        <v>760000</v>
      </c>
      <c r="P36" s="66"/>
      <c r="Q36" s="92">
        <f>'T1 ANSP'!Q36+'T1 MET'!Q36+'T1 NSA'!Q36</f>
        <v>760000</v>
      </c>
      <c r="R36" s="35">
        <f>'T1 ANSP'!R36+'T1 MET'!R36+'T1 NSA'!R36</f>
        <v>760000</v>
      </c>
      <c r="S36" s="35">
        <f>'T1 ANSP'!S36+'T1 MET'!S36+'T1 NSA'!S36</f>
        <v>760000</v>
      </c>
      <c r="T36" s="67"/>
      <c r="U36" s="68"/>
      <c r="V36" s="1"/>
    </row>
    <row r="37" spans="1:22" s="22" customFormat="1" ht="12" customHeight="1" x14ac:dyDescent="0.3">
      <c r="A37" s="69" t="s">
        <v>49</v>
      </c>
      <c r="B37" s="65"/>
      <c r="C37" s="40">
        <f>'T1 ANSP'!C37+'T1 MET'!C37+'T1 NSA'!C37</f>
        <v>0</v>
      </c>
      <c r="D37" s="40">
        <f>'T1 ANSP'!D37+'T1 MET'!D37+'T1 NSA'!D37</f>
        <v>0</v>
      </c>
      <c r="E37" s="40">
        <f>'T1 ANSP'!E37+'T1 MET'!E37+'T1 NSA'!E37</f>
        <v>0</v>
      </c>
      <c r="F37" s="40">
        <f>'T1 ANSP'!F37+'T1 MET'!F37+'T1 NSA'!F37</f>
        <v>0</v>
      </c>
      <c r="G37" s="40">
        <f>'T1 ANSP'!G37+'T1 MET'!G37+'T1 NSA'!G37</f>
        <v>0</v>
      </c>
      <c r="H37" s="40">
        <f>'T1 ANSP'!H37+'T1 MET'!H37+'T1 NSA'!H37</f>
        <v>0</v>
      </c>
      <c r="I37" s="40">
        <f>'T1 ANSP'!I37+'T1 MET'!I37+'T1 NSA'!I37</f>
        <v>0</v>
      </c>
      <c r="J37" s="40">
        <f>'T1 ANSP'!J37+'T1 MET'!J37+'T1 NSA'!J37</f>
        <v>0</v>
      </c>
      <c r="K37" s="59">
        <f>'T1 ANSP'!K37+'T1 MET'!K37+'T1 NSA'!K37</f>
        <v>0</v>
      </c>
      <c r="L37" s="40">
        <f>'T1 ANSP'!L37+'T1 MET'!L37+'T1 NSA'!L37</f>
        <v>0</v>
      </c>
      <c r="M37" s="40">
        <f>'T1 ANSP'!M37+'T1 MET'!M37+'T1 NSA'!M37</f>
        <v>0</v>
      </c>
      <c r="N37" s="40">
        <f>'T1 ANSP'!N37+'T1 MET'!N37+'T1 NSA'!N37</f>
        <v>0</v>
      </c>
      <c r="O37" s="42">
        <f>'T1 ANSP'!O37+'T1 MET'!O37+'T1 NSA'!O37</f>
        <v>0</v>
      </c>
      <c r="P37" s="66"/>
      <c r="Q37" s="59">
        <f>'T1 ANSP'!Q37+'T1 MET'!Q37+'T1 NSA'!Q37</f>
        <v>0</v>
      </c>
      <c r="R37" s="40">
        <f>'T1 ANSP'!R37+'T1 MET'!R37+'T1 NSA'!R37</f>
        <v>0</v>
      </c>
      <c r="S37" s="40">
        <f>'T1 ANSP'!S37+'T1 MET'!S37+'T1 NSA'!S37</f>
        <v>0</v>
      </c>
      <c r="T37" s="57"/>
      <c r="U37" s="58"/>
      <c r="V37" s="1"/>
    </row>
    <row r="38" spans="1:22" s="22" customFormat="1" ht="12" customHeight="1" x14ac:dyDescent="0.3">
      <c r="A38" s="69" t="s">
        <v>50</v>
      </c>
      <c r="B38" s="65"/>
      <c r="C38" s="40">
        <f>'T1 ANSP'!C38+'T1 MET'!C38+'T1 NSA'!C38</f>
        <v>50000</v>
      </c>
      <c r="D38" s="40">
        <f>'T1 ANSP'!D38+'T1 MET'!D38+'T1 NSA'!D38</f>
        <v>50000</v>
      </c>
      <c r="E38" s="40">
        <f>'T1 ANSP'!E38+'T1 MET'!E38+'T1 NSA'!E38</f>
        <v>50000</v>
      </c>
      <c r="F38" s="40">
        <f>'T1 ANSP'!F38+'T1 MET'!F38+'T1 NSA'!F38</f>
        <v>50000</v>
      </c>
      <c r="G38" s="40">
        <f>'T1 ANSP'!G38+'T1 MET'!G38+'T1 NSA'!G38</f>
        <v>50000</v>
      </c>
      <c r="H38" s="40">
        <f>'T1 ANSP'!H38+'T1 MET'!H38+'T1 NSA'!H38</f>
        <v>50000</v>
      </c>
      <c r="I38" s="40">
        <f>'T1 ANSP'!I38+'T1 MET'!I38+'T1 NSA'!I38</f>
        <v>50000</v>
      </c>
      <c r="J38" s="40">
        <f>'T1 ANSP'!J38+'T1 MET'!J38+'T1 NSA'!J38</f>
        <v>50000</v>
      </c>
      <c r="K38" s="59">
        <f>'T1 ANSP'!K38+'T1 MET'!K38+'T1 NSA'!K38</f>
        <v>50000</v>
      </c>
      <c r="L38" s="40">
        <f>'T1 ANSP'!L38+'T1 MET'!L38+'T1 NSA'!L38</f>
        <v>50000</v>
      </c>
      <c r="M38" s="40">
        <f>'T1 ANSP'!M38+'T1 MET'!M38+'T1 NSA'!M38</f>
        <v>50000</v>
      </c>
      <c r="N38" s="40">
        <f>'T1 ANSP'!N38+'T1 MET'!N38+'T1 NSA'!N38</f>
        <v>50000</v>
      </c>
      <c r="O38" s="42">
        <f>'T1 ANSP'!O38+'T1 MET'!O38+'T1 NSA'!O38</f>
        <v>50000</v>
      </c>
      <c r="P38" s="66"/>
      <c r="Q38" s="59">
        <f>'T1 ANSP'!Q38+'T1 MET'!Q38+'T1 NSA'!Q38</f>
        <v>50000</v>
      </c>
      <c r="R38" s="40">
        <f>'T1 ANSP'!R38+'T1 MET'!R38+'T1 NSA'!R38</f>
        <v>50000</v>
      </c>
      <c r="S38" s="57">
        <f>'T1 ANSP'!S38+'T1 MET'!S38+'T1 NSA'!S38</f>
        <v>50000</v>
      </c>
      <c r="T38" s="57"/>
      <c r="U38" s="58"/>
      <c r="V38" s="1"/>
    </row>
    <row r="39" spans="1:22" s="22" customFormat="1" ht="12" customHeight="1" x14ac:dyDescent="0.3">
      <c r="A39" s="70" t="s">
        <v>51</v>
      </c>
      <c r="B39" s="65"/>
      <c r="C39" s="72">
        <f>'T1 ANSP'!C39+'T1 MET'!C39+'T1 NSA'!C39</f>
        <v>810000</v>
      </c>
      <c r="D39" s="72">
        <f>'T1 ANSP'!D39+'T1 MET'!D39+'T1 NSA'!D39</f>
        <v>810000</v>
      </c>
      <c r="E39" s="72">
        <f>'T1 ANSP'!E39+'T1 MET'!E39+'T1 NSA'!E39</f>
        <v>810000</v>
      </c>
      <c r="F39" s="72">
        <f>'T1 ANSP'!F39+'T1 MET'!F39+'T1 NSA'!F39</f>
        <v>810000</v>
      </c>
      <c r="G39" s="72">
        <f>'T1 ANSP'!G39+'T1 MET'!G39+'T1 NSA'!G39</f>
        <v>810000</v>
      </c>
      <c r="H39" s="72">
        <f>'T1 ANSP'!H39+'T1 MET'!H39+'T1 NSA'!H39</f>
        <v>810000</v>
      </c>
      <c r="I39" s="72">
        <f>'T1 ANSP'!I39+'T1 MET'!I39+'T1 NSA'!I39</f>
        <v>810000</v>
      </c>
      <c r="J39" s="72">
        <f>'T1 ANSP'!J39+'T1 MET'!J39+'T1 NSA'!J39</f>
        <v>810000</v>
      </c>
      <c r="K39" s="71">
        <f>'T1 ANSP'!K39+'T1 MET'!K39+'T1 NSA'!K39</f>
        <v>810000</v>
      </c>
      <c r="L39" s="72">
        <f>'T1 ANSP'!L39+'T1 MET'!L39+'T1 NSA'!L39</f>
        <v>810000</v>
      </c>
      <c r="M39" s="72">
        <f>'T1 ANSP'!M39+'T1 MET'!M39+'T1 NSA'!M39</f>
        <v>810000</v>
      </c>
      <c r="N39" s="72">
        <f>'T1 ANSP'!N39+'T1 MET'!N39+'T1 NSA'!N39</f>
        <v>810000</v>
      </c>
      <c r="O39" s="73">
        <f>'T1 ANSP'!O39+'T1 MET'!O39+'T1 NSA'!O39</f>
        <v>810000</v>
      </c>
      <c r="P39" s="66"/>
      <c r="Q39" s="71">
        <f>'T1 ANSP'!Q39+'T1 MET'!Q39+'T1 NSA'!Q39</f>
        <v>810000</v>
      </c>
      <c r="R39" s="72">
        <f>'T1 ANSP'!R39+'T1 MET'!R39+'T1 NSA'!R39</f>
        <v>810000</v>
      </c>
      <c r="S39" s="74">
        <f>'T1 ANSP'!S39+'T1 MET'!S39+'T1 NSA'!S39</f>
        <v>810000</v>
      </c>
      <c r="T39" s="74"/>
      <c r="U39" s="75"/>
      <c r="V39" s="1"/>
    </row>
    <row r="40" spans="1:22" ht="12" customHeight="1" x14ac:dyDescent="0.3">
      <c r="A40" s="28" t="s">
        <v>21</v>
      </c>
      <c r="B40" s="28"/>
      <c r="C40" s="28"/>
      <c r="D40" s="28"/>
      <c r="E40" s="28"/>
      <c r="F40" s="28"/>
      <c r="G40" s="28"/>
      <c r="H40" s="28"/>
      <c r="I40" s="28"/>
      <c r="J40" s="28"/>
      <c r="K40" s="76"/>
      <c r="L40" s="76"/>
      <c r="M40" s="76"/>
      <c r="N40" s="76"/>
      <c r="O40" s="76"/>
      <c r="P40" s="76"/>
      <c r="Q40" s="76"/>
      <c r="R40" s="76"/>
      <c r="S40" s="29"/>
      <c r="T40" s="29"/>
      <c r="U40" s="29"/>
    </row>
    <row r="41" spans="1:22" s="22" customFormat="1" ht="12" customHeight="1" x14ac:dyDescent="0.3">
      <c r="A41" s="77" t="s">
        <v>52</v>
      </c>
      <c r="B41" s="65"/>
      <c r="C41" s="789"/>
      <c r="D41" s="789"/>
      <c r="E41" s="789"/>
      <c r="F41" s="789"/>
      <c r="G41" s="789"/>
      <c r="H41" s="789"/>
      <c r="I41" s="789"/>
      <c r="J41" s="789"/>
      <c r="K41" s="790"/>
      <c r="L41" s="789"/>
      <c r="M41" s="789"/>
      <c r="N41" s="789"/>
      <c r="O41" s="791"/>
      <c r="P41" s="78"/>
      <c r="Q41" s="790"/>
      <c r="R41" s="789"/>
      <c r="S41" s="799"/>
      <c r="T41" s="799"/>
      <c r="U41" s="800"/>
      <c r="V41" s="1"/>
    </row>
    <row r="42" spans="1:22" s="22" customFormat="1" ht="12" customHeight="1" x14ac:dyDescent="0.3">
      <c r="A42" s="81" t="s">
        <v>53</v>
      </c>
      <c r="B42" s="65"/>
      <c r="C42" s="792"/>
      <c r="D42" s="793"/>
      <c r="E42" s="793"/>
      <c r="F42" s="793"/>
      <c r="G42" s="793"/>
      <c r="H42" s="793"/>
      <c r="I42" s="793"/>
      <c r="J42" s="793"/>
      <c r="K42" s="794"/>
      <c r="L42" s="795"/>
      <c r="M42" s="795"/>
      <c r="N42" s="795"/>
      <c r="O42" s="796"/>
      <c r="P42" s="78"/>
      <c r="Q42" s="794"/>
      <c r="R42" s="795"/>
      <c r="S42" s="801"/>
      <c r="T42" s="801"/>
      <c r="U42" s="802"/>
      <c r="V42" s="1"/>
    </row>
    <row r="43" spans="1:22" s="22" customFormat="1" ht="12" customHeight="1" x14ac:dyDescent="0.3">
      <c r="A43" s="81" t="s">
        <v>54</v>
      </c>
      <c r="B43" s="65"/>
      <c r="C43" s="792"/>
      <c r="D43" s="793"/>
      <c r="E43" s="793"/>
      <c r="F43" s="793"/>
      <c r="G43" s="793"/>
      <c r="H43" s="793"/>
      <c r="I43" s="793"/>
      <c r="J43" s="793"/>
      <c r="K43" s="794"/>
      <c r="L43" s="795"/>
      <c r="M43" s="795"/>
      <c r="N43" s="795"/>
      <c r="O43" s="796"/>
      <c r="P43" s="78"/>
      <c r="Q43" s="794"/>
      <c r="R43" s="795"/>
      <c r="S43" s="801"/>
      <c r="T43" s="801"/>
      <c r="U43" s="802"/>
      <c r="V43" s="1"/>
    </row>
    <row r="44" spans="1:22" s="22" customFormat="1" ht="12" customHeight="1" x14ac:dyDescent="0.3">
      <c r="A44" s="400" t="s">
        <v>147</v>
      </c>
      <c r="B44" s="65"/>
      <c r="C44" s="797"/>
      <c r="D44" s="798"/>
      <c r="E44" s="798"/>
      <c r="F44" s="798"/>
      <c r="G44" s="798"/>
      <c r="H44" s="798"/>
      <c r="I44" s="798"/>
      <c r="J44" s="798"/>
      <c r="K44" s="680"/>
      <c r="L44" s="681"/>
      <c r="M44" s="681"/>
      <c r="N44" s="681"/>
      <c r="O44" s="682"/>
      <c r="P44" s="84"/>
      <c r="Q44" s="680"/>
      <c r="R44" s="681"/>
      <c r="S44" s="687"/>
      <c r="T44" s="688"/>
      <c r="U44" s="689"/>
      <c r="V44" s="1"/>
    </row>
    <row r="45" spans="1:22" s="22" customFormat="1" ht="5.5" customHeight="1" x14ac:dyDescent="0.3">
      <c r="A45" s="30"/>
      <c r="B45" s="13"/>
      <c r="C45" s="13"/>
      <c r="D45" s="13"/>
      <c r="E45" s="13"/>
      <c r="F45" s="13"/>
      <c r="G45" s="13"/>
      <c r="H45" s="13"/>
      <c r="I45" s="13"/>
      <c r="J45" s="13"/>
      <c r="K45" s="441"/>
      <c r="L45" s="441"/>
      <c r="M45" s="441"/>
      <c r="N45" s="441"/>
      <c r="O45" s="441"/>
      <c r="P45" s="84"/>
      <c r="Q45" s="441"/>
      <c r="R45" s="441"/>
      <c r="S45" s="442"/>
      <c r="T45" s="443"/>
      <c r="U45" s="443"/>
      <c r="V45" s="1"/>
    </row>
    <row r="46" spans="1:22" s="172" customFormat="1" ht="12" customHeight="1" x14ac:dyDescent="0.3">
      <c r="A46" s="98" t="s">
        <v>67</v>
      </c>
      <c r="B46" s="13"/>
      <c r="C46" s="13"/>
      <c r="D46" s="13"/>
      <c r="E46" s="13"/>
      <c r="F46" s="13"/>
      <c r="G46" s="13"/>
      <c r="H46" s="13"/>
      <c r="I46" s="13"/>
      <c r="J46" s="13"/>
      <c r="K46" s="47"/>
      <c r="L46" s="47"/>
      <c r="M46" s="47"/>
      <c r="N46" s="401"/>
      <c r="O46" s="401"/>
      <c r="P46" s="401"/>
      <c r="Q46" s="47"/>
      <c r="R46" s="47"/>
      <c r="S46" s="401"/>
      <c r="T46" s="401"/>
      <c r="U46" s="401"/>
      <c r="V46" s="173"/>
    </row>
    <row r="47" spans="1:22" s="173" customFormat="1" ht="12" customHeight="1" x14ac:dyDescent="0.3">
      <c r="A47" s="383" t="s">
        <v>148</v>
      </c>
      <c r="B47" s="380"/>
      <c r="C47" s="527">
        <f>'T1 ANSP'!C47+'T1 MET'!C47+'T1 NSA'!C47</f>
        <v>0</v>
      </c>
      <c r="D47" s="527">
        <f>'T1 ANSP'!D47+'T1 MET'!D47+'T1 NSA'!D47</f>
        <v>0</v>
      </c>
      <c r="E47" s="527">
        <f>'T1 ANSP'!E47+'T1 MET'!E47+'T1 NSA'!E47</f>
        <v>0</v>
      </c>
      <c r="F47" s="527">
        <f>'T1 ANSP'!F47+'T1 MET'!F47+'T1 NSA'!F47</f>
        <v>50</v>
      </c>
      <c r="G47" s="527">
        <f>'T1 ANSP'!G47+'T1 MET'!G47+'T1 NSA'!G47</f>
        <v>150</v>
      </c>
      <c r="H47" s="527">
        <f>'T1 ANSP'!H47+'T1 MET'!H47+'T1 NSA'!H47</f>
        <v>200</v>
      </c>
      <c r="I47" s="527">
        <f>'T1 ANSP'!I47+'T1 MET'!I47+'T1 NSA'!I47</f>
        <v>600</v>
      </c>
      <c r="J47" s="527">
        <f>'T1 ANSP'!J47+'T1 MET'!J47+'T1 NSA'!J47</f>
        <v>500</v>
      </c>
      <c r="K47" s="806">
        <f>'T1 ANSP'!K47+'T1 MET'!K47+'T1 NSA'!K47</f>
        <v>20000</v>
      </c>
      <c r="L47" s="527">
        <f>'T1 ANSP'!L47+'T1 MET'!L47+'T1 NSA'!L47</f>
        <v>55000</v>
      </c>
      <c r="M47" s="527">
        <f>'T1 ANSP'!M47+'T1 MET'!M47+'T1 NSA'!M47</f>
        <v>65000</v>
      </c>
      <c r="N47" s="527">
        <f>'T1 ANSP'!N47+'T1 MET'!N47+'T1 NSA'!N47</f>
        <v>65000</v>
      </c>
      <c r="O47" s="807">
        <f>'T1 ANSP'!O47+'T1 MET'!O47+'T1 NSA'!O47</f>
        <v>65000</v>
      </c>
      <c r="P47" s="808"/>
      <c r="Q47" s="806">
        <f>'T1 ANSP'!Q47+'T1 MET'!Q47+'T1 NSA'!Q47</f>
        <v>30000</v>
      </c>
      <c r="R47" s="527">
        <f>'T1 ANSP'!R47+'T1 MET'!R47+'T1 NSA'!R47</f>
        <v>50000</v>
      </c>
      <c r="S47" s="527">
        <f>'T1 ANSP'!S47+'T1 MET'!S47+'T1 NSA'!S47</f>
        <v>60000</v>
      </c>
      <c r="T47" s="153"/>
      <c r="U47" s="371"/>
    </row>
    <row r="48" spans="1:22" s="22" customFormat="1" ht="5.5" customHeight="1" x14ac:dyDescent="0.3">
      <c r="A48" s="30"/>
      <c r="B48" s="13"/>
      <c r="C48" s="43"/>
      <c r="D48" s="43"/>
      <c r="E48" s="43"/>
      <c r="F48" s="43"/>
      <c r="G48" s="43"/>
      <c r="H48" s="43"/>
      <c r="I48" s="43"/>
      <c r="J48" s="43"/>
      <c r="K48" s="809"/>
      <c r="L48" s="809"/>
      <c r="M48" s="809"/>
      <c r="N48" s="809"/>
      <c r="O48" s="809"/>
      <c r="P48" s="810"/>
      <c r="Q48" s="809"/>
      <c r="R48" s="809"/>
      <c r="S48" s="811"/>
      <c r="T48" s="812"/>
      <c r="U48" s="812"/>
      <c r="V48" s="1"/>
    </row>
    <row r="49" spans="1:22" s="145" customFormat="1" ht="12" customHeight="1" x14ac:dyDescent="0.3">
      <c r="A49" s="378" t="s">
        <v>161</v>
      </c>
      <c r="B49" s="5"/>
      <c r="C49" s="813"/>
      <c r="D49" s="813"/>
      <c r="E49" s="813"/>
      <c r="F49" s="813"/>
      <c r="G49" s="813"/>
      <c r="H49" s="813"/>
      <c r="I49" s="813"/>
      <c r="J49" s="813"/>
      <c r="K49" s="813"/>
      <c r="L49" s="813"/>
      <c r="M49" s="813"/>
      <c r="N49" s="814"/>
      <c r="O49" s="814"/>
      <c r="P49" s="814"/>
      <c r="Q49" s="813"/>
      <c r="R49" s="813"/>
      <c r="S49" s="814"/>
      <c r="T49" s="814"/>
      <c r="U49" s="814"/>
    </row>
    <row r="50" spans="1:22" s="22" customFormat="1" ht="12" customHeight="1" x14ac:dyDescent="0.3">
      <c r="A50" s="64" t="s">
        <v>162</v>
      </c>
      <c r="B50" s="65"/>
      <c r="C50" s="92">
        <f>'T1 ANSP'!C50+'T1 MET'!C50+'T1 NSA'!C50</f>
        <v>0</v>
      </c>
      <c r="D50" s="35">
        <f>'T1 ANSP'!D50+'T1 MET'!D50+'T1 NSA'!D50</f>
        <v>0</v>
      </c>
      <c r="E50" s="35">
        <f>'T1 ANSP'!E50+'T1 MET'!E50+'T1 NSA'!E50</f>
        <v>0</v>
      </c>
      <c r="F50" s="35">
        <f>'T1 ANSP'!F50+'T1 MET'!F50+'T1 NSA'!F50</f>
        <v>0</v>
      </c>
      <c r="G50" s="35">
        <f>'T1 ANSP'!G50+'T1 MET'!G50+'T1 NSA'!G50</f>
        <v>0</v>
      </c>
      <c r="H50" s="35">
        <f>'T1 ANSP'!H50+'T1 MET'!H50+'T1 NSA'!H50</f>
        <v>0</v>
      </c>
      <c r="I50" s="35">
        <f>'T1 ANSP'!I50+'T1 MET'!I50+'T1 NSA'!I50</f>
        <v>0</v>
      </c>
      <c r="J50" s="93">
        <f>'T1 ANSP'!J50+'T1 MET'!J50+'T1 NSA'!J50</f>
        <v>0</v>
      </c>
      <c r="K50" s="545">
        <f>'T1 ANSP'!K50+'T1 MET'!K50+'T1 NSA'!K50</f>
        <v>100000</v>
      </c>
      <c r="L50" s="35">
        <f>'T1 ANSP'!L50+'T1 MET'!L50+'T1 NSA'!L50</f>
        <v>100000</v>
      </c>
      <c r="M50" s="35">
        <f>'T1 ANSP'!M50+'T1 MET'!M50+'T1 NSA'!M50</f>
        <v>100000</v>
      </c>
      <c r="N50" s="35">
        <f>'T1 ANSP'!N50+'T1 MET'!N50+'T1 NSA'!N50</f>
        <v>100000</v>
      </c>
      <c r="O50" s="93">
        <f>'T1 ANSP'!O50+'T1 MET'!O50+'T1 NSA'!O50</f>
        <v>100000</v>
      </c>
      <c r="P50" s="66"/>
      <c r="Q50" s="92">
        <f>'T1 ANSP'!Q50+'T1 MET'!Q50+'T1 NSA'!Q50</f>
        <v>100000</v>
      </c>
      <c r="R50" s="35">
        <f>'T1 ANSP'!R50+'T1 MET'!R50+'T1 NSA'!R50</f>
        <v>100000</v>
      </c>
      <c r="S50" s="35">
        <f>'T1 ANSP'!S50+'T1 MET'!S50+'T1 NSA'!S50</f>
        <v>100000</v>
      </c>
      <c r="T50" s="35"/>
      <c r="U50" s="815"/>
      <c r="V50" s="1"/>
    </row>
    <row r="51" spans="1:22" s="22" customFormat="1" ht="12" customHeight="1" x14ac:dyDescent="0.3">
      <c r="A51" s="69" t="s">
        <v>163</v>
      </c>
      <c r="B51" s="65"/>
      <c r="C51" s="59">
        <f>'T1 ANSP'!C51+'T1 MET'!C51+'T1 NSA'!C51</f>
        <v>0</v>
      </c>
      <c r="D51" s="40">
        <f>'T1 ANSP'!D51+'T1 MET'!D51+'T1 NSA'!D51</f>
        <v>0</v>
      </c>
      <c r="E51" s="40">
        <f>'T1 ANSP'!E51+'T1 MET'!E51+'T1 NSA'!E51</f>
        <v>0</v>
      </c>
      <c r="F51" s="40">
        <f>'T1 ANSP'!F51+'T1 MET'!F51+'T1 NSA'!F51</f>
        <v>0</v>
      </c>
      <c r="G51" s="40">
        <f>'T1 ANSP'!G51+'T1 MET'!G51+'T1 NSA'!G51</f>
        <v>0</v>
      </c>
      <c r="H51" s="40">
        <f>'T1 ANSP'!H51+'T1 MET'!H51+'T1 NSA'!H51</f>
        <v>0</v>
      </c>
      <c r="I51" s="40">
        <f>'T1 ANSP'!I51+'T1 MET'!I51+'T1 NSA'!I51</f>
        <v>0</v>
      </c>
      <c r="J51" s="42">
        <f>'T1 ANSP'!J51+'T1 MET'!J51+'T1 NSA'!J51</f>
        <v>0</v>
      </c>
      <c r="K51" s="544">
        <f>'T1 ANSP'!K51+'T1 MET'!K51+'T1 NSA'!K51</f>
        <v>46875</v>
      </c>
      <c r="L51" s="40">
        <f>'T1 ANSP'!L51+'T1 MET'!L51+'T1 NSA'!L51</f>
        <v>46875</v>
      </c>
      <c r="M51" s="40">
        <f>'T1 ANSP'!M51+'T1 MET'!M51+'T1 NSA'!M51</f>
        <v>46875</v>
      </c>
      <c r="N51" s="40">
        <f>'T1 ANSP'!N51+'T1 MET'!N51+'T1 NSA'!N51</f>
        <v>46875</v>
      </c>
      <c r="O51" s="42">
        <f>'T1 ANSP'!O51+'T1 MET'!O51+'T1 NSA'!O51</f>
        <v>46875</v>
      </c>
      <c r="P51" s="66"/>
      <c r="Q51" s="59">
        <f>'T1 ANSP'!Q51+'T1 MET'!Q51+'T1 NSA'!Q51</f>
        <v>46875</v>
      </c>
      <c r="R51" s="40">
        <f>'T1 ANSP'!R51+'T1 MET'!R51+'T1 NSA'!R51</f>
        <v>46875</v>
      </c>
      <c r="S51" s="40">
        <f>'T1 ANSP'!S51+'T1 MET'!S51+'T1 NSA'!S51</f>
        <v>46875</v>
      </c>
      <c r="T51" s="40"/>
      <c r="U51" s="816"/>
      <c r="V51" s="1"/>
    </row>
    <row r="52" spans="1:22" s="22" customFormat="1" ht="12" customHeight="1" x14ac:dyDescent="0.3">
      <c r="A52" s="400" t="s">
        <v>164</v>
      </c>
      <c r="B52" s="65"/>
      <c r="C52" s="71">
        <f>'T1 ANSP'!C52+'T1 MET'!C52+'T1 NSA'!C52</f>
        <v>0</v>
      </c>
      <c r="D52" s="72">
        <f>'T1 ANSP'!D52+'T1 MET'!D52+'T1 NSA'!D52</f>
        <v>0</v>
      </c>
      <c r="E52" s="72">
        <f>'T1 ANSP'!E52+'T1 MET'!E52+'T1 NSA'!E52</f>
        <v>0</v>
      </c>
      <c r="F52" s="72">
        <f>'T1 ANSP'!F52+'T1 MET'!F52+'T1 NSA'!F52</f>
        <v>0</v>
      </c>
      <c r="G52" s="72">
        <f>'T1 ANSP'!G52+'T1 MET'!G52+'T1 NSA'!G52</f>
        <v>0</v>
      </c>
      <c r="H52" s="72">
        <f>'T1 ANSP'!H52+'T1 MET'!H52+'T1 NSA'!H52</f>
        <v>0</v>
      </c>
      <c r="I52" s="72">
        <f>'T1 ANSP'!I52+'T1 MET'!I52+'T1 NSA'!I52</f>
        <v>0</v>
      </c>
      <c r="J52" s="73">
        <f>'T1 ANSP'!J52+'T1 MET'!J52+'T1 NSA'!J52</f>
        <v>0</v>
      </c>
      <c r="K52" s="546">
        <f>'T1 ANSP'!K52+'T1 MET'!K52+'T1 NSA'!K52</f>
        <v>500</v>
      </c>
      <c r="L52" s="72">
        <f>'T1 ANSP'!L52+'T1 MET'!L52+'T1 NSA'!L52</f>
        <v>500</v>
      </c>
      <c r="M52" s="72">
        <f>'T1 ANSP'!M52+'T1 MET'!M52+'T1 NSA'!M52</f>
        <v>500</v>
      </c>
      <c r="N52" s="72">
        <f>'T1 ANSP'!N52+'T1 MET'!N52+'T1 NSA'!N52</f>
        <v>500</v>
      </c>
      <c r="O52" s="73">
        <f>'T1 ANSP'!O52+'T1 MET'!O52+'T1 NSA'!O52</f>
        <v>500</v>
      </c>
      <c r="P52" s="810"/>
      <c r="Q52" s="71">
        <f>'T1 ANSP'!Q52+'T1 MET'!Q52+'T1 NSA'!Q52</f>
        <v>500</v>
      </c>
      <c r="R52" s="72">
        <f>'T1 ANSP'!R52+'T1 MET'!R52+'T1 NSA'!R52</f>
        <v>500</v>
      </c>
      <c r="S52" s="72">
        <f>'T1 ANSP'!S52+'T1 MET'!S52+'T1 NSA'!S52</f>
        <v>500</v>
      </c>
      <c r="T52" s="72"/>
      <c r="U52" s="73"/>
      <c r="V52" s="1"/>
    </row>
    <row r="53" spans="1:22" s="22" customFormat="1" ht="5.5" customHeight="1" x14ac:dyDescent="0.3">
      <c r="A53" s="30"/>
      <c r="B53" s="13"/>
      <c r="C53" s="13"/>
      <c r="D53" s="13"/>
      <c r="E53" s="13"/>
      <c r="F53" s="13"/>
      <c r="G53" s="13"/>
      <c r="H53" s="13"/>
      <c r="I53" s="13"/>
      <c r="J53" s="13"/>
      <c r="K53" s="441"/>
      <c r="L53" s="441"/>
      <c r="M53" s="441"/>
      <c r="N53" s="441"/>
      <c r="O53" s="441"/>
      <c r="P53" s="84"/>
      <c r="Q53" s="441"/>
      <c r="R53" s="441"/>
      <c r="S53" s="442"/>
      <c r="T53" s="443"/>
      <c r="U53" s="443"/>
      <c r="V53" s="1"/>
    </row>
    <row r="54" spans="1:22" s="145" customFormat="1" ht="12" customHeight="1" x14ac:dyDescent="0.3">
      <c r="A54" s="378" t="s">
        <v>68</v>
      </c>
      <c r="B54" s="5"/>
      <c r="C54" s="5"/>
      <c r="D54" s="5"/>
      <c r="E54" s="5"/>
      <c r="F54" s="5"/>
      <c r="G54" s="5"/>
      <c r="H54" s="5"/>
      <c r="I54" s="5"/>
      <c r="J54" s="5"/>
      <c r="K54" s="52"/>
      <c r="L54" s="52"/>
      <c r="M54" s="52"/>
      <c r="N54" s="144"/>
      <c r="O54" s="144"/>
      <c r="P54" s="144"/>
      <c r="Q54" s="52"/>
      <c r="R54" s="52"/>
      <c r="S54" s="144"/>
      <c r="T54" s="144"/>
      <c r="U54" s="144"/>
    </row>
    <row r="55" spans="1:22" s="146" customFormat="1" ht="12" customHeight="1" x14ac:dyDescent="0.3">
      <c r="A55" s="379" t="s">
        <v>103</v>
      </c>
      <c r="B55" s="380"/>
      <c r="C55" s="381"/>
      <c r="D55" s="382"/>
      <c r="E55" s="382"/>
      <c r="F55" s="149"/>
      <c r="G55" s="382"/>
      <c r="H55" s="382"/>
      <c r="I55" s="149"/>
      <c r="J55" s="150"/>
      <c r="K55" s="381"/>
      <c r="L55" s="382"/>
      <c r="M55" s="382"/>
      <c r="N55" s="149"/>
      <c r="O55" s="150"/>
      <c r="P55" s="151"/>
      <c r="Q55" s="381"/>
      <c r="R55" s="382"/>
      <c r="S55" s="152"/>
      <c r="T55" s="148"/>
      <c r="U55" s="370"/>
    </row>
    <row r="56" spans="1:22" s="22" customFormat="1" ht="12" customHeight="1" x14ac:dyDescent="0.3">
      <c r="A56" s="69" t="s">
        <v>75</v>
      </c>
      <c r="B56" s="65"/>
      <c r="C56" s="59"/>
      <c r="D56" s="40"/>
      <c r="E56" s="40"/>
      <c r="F56" s="40"/>
      <c r="G56" s="40"/>
      <c r="H56" s="40"/>
      <c r="I56" s="40"/>
      <c r="J56" s="42"/>
      <c r="K56" s="59"/>
      <c r="L56" s="40"/>
      <c r="M56" s="40"/>
      <c r="N56" s="40"/>
      <c r="O56" s="42"/>
      <c r="P56" s="66"/>
      <c r="Q56" s="59"/>
      <c r="R56" s="40"/>
      <c r="S56" s="57"/>
      <c r="T56" s="57"/>
      <c r="U56" s="58"/>
      <c r="V56" s="1"/>
    </row>
    <row r="57" spans="1:22" s="22" customFormat="1" ht="12" customHeight="1" x14ac:dyDescent="0.3">
      <c r="A57" s="400" t="s">
        <v>104</v>
      </c>
      <c r="B57" s="65"/>
      <c r="C57" s="72">
        <f>'T1 ANSP'!C57+'T1 MET'!C57+'T1 NSA'!C57</f>
        <v>80000</v>
      </c>
      <c r="D57" s="72">
        <f>'T1 ANSP'!D57+'T1 MET'!D57+'T1 NSA'!D57</f>
        <v>80000</v>
      </c>
      <c r="E57" s="72">
        <f>'T1 ANSP'!E57+'T1 MET'!E57+'T1 NSA'!E57</f>
        <v>80000</v>
      </c>
      <c r="F57" s="72">
        <f>'T1 ANSP'!F57+'T1 MET'!F57+'T1 NSA'!F57</f>
        <v>80000</v>
      </c>
      <c r="G57" s="72">
        <f>'T1 ANSP'!G57+'T1 MET'!G57+'T1 NSA'!G57</f>
        <v>80000</v>
      </c>
      <c r="H57" s="72">
        <f>'T1 ANSP'!H57+'T1 MET'!H57+'T1 NSA'!H57</f>
        <v>80000</v>
      </c>
      <c r="I57" s="72">
        <f>'T1 ANSP'!I57+'T1 MET'!I57+'T1 NSA'!I57</f>
        <v>80000</v>
      </c>
      <c r="J57" s="72">
        <f>'T1 ANSP'!J57+'T1 MET'!J57+'T1 NSA'!J57</f>
        <v>80000</v>
      </c>
      <c r="K57" s="71">
        <f>'T1 ANSP'!K57+'T1 MET'!K57+'T1 NSA'!K57</f>
        <v>80000</v>
      </c>
      <c r="L57" s="72">
        <f>'T1 ANSP'!L57+'T1 MET'!L57+'T1 NSA'!L57</f>
        <v>80000</v>
      </c>
      <c r="M57" s="72">
        <f>'T1 ANSP'!M57+'T1 MET'!M57+'T1 NSA'!M57</f>
        <v>80000</v>
      </c>
      <c r="N57" s="72">
        <f>'T1 ANSP'!N57+'T1 MET'!N57+'T1 NSA'!N57</f>
        <v>80000</v>
      </c>
      <c r="O57" s="73">
        <f>'T1 ANSP'!O57+'T1 MET'!O57+'T1 NSA'!O57</f>
        <v>80000</v>
      </c>
      <c r="P57" s="66"/>
      <c r="Q57" s="71">
        <f>'T1 ANSP'!Q57+'T1 MET'!Q57+'T1 NSA'!Q57</f>
        <v>80000</v>
      </c>
      <c r="R57" s="72">
        <f>'T1 ANSP'!R57+'T1 MET'!R57+'T1 NSA'!R57</f>
        <v>82000</v>
      </c>
      <c r="S57" s="72">
        <f>'T1 ANSP'!S57+'T1 MET'!S57+'T1 NSA'!S57</f>
        <v>82000</v>
      </c>
      <c r="T57" s="86"/>
      <c r="U57" s="87"/>
      <c r="V57" s="1"/>
    </row>
    <row r="58" spans="1:22" ht="12" customHeight="1" x14ac:dyDescent="0.3">
      <c r="A58" s="403"/>
      <c r="B58" s="404"/>
      <c r="C58" s="817"/>
      <c r="D58" s="817"/>
      <c r="E58" s="817"/>
      <c r="F58" s="817"/>
      <c r="G58" s="817"/>
      <c r="H58" s="817"/>
      <c r="I58" s="817"/>
      <c r="J58" s="817"/>
      <c r="K58" s="818"/>
      <c r="L58" s="818"/>
      <c r="M58" s="818"/>
      <c r="N58" s="819"/>
      <c r="O58" s="819"/>
      <c r="P58" s="820"/>
      <c r="Q58" s="818"/>
      <c r="R58" s="818"/>
      <c r="S58" s="821"/>
      <c r="T58" s="407"/>
      <c r="U58" s="407"/>
    </row>
    <row r="59" spans="1:22" ht="15.5" customHeight="1" x14ac:dyDescent="0.3">
      <c r="A59" s="28" t="s">
        <v>22</v>
      </c>
      <c r="B59" s="28"/>
      <c r="C59" s="822"/>
      <c r="D59" s="822"/>
      <c r="E59" s="822"/>
      <c r="F59" s="822"/>
      <c r="G59" s="822"/>
      <c r="H59" s="822"/>
      <c r="I59" s="822"/>
      <c r="J59" s="822"/>
      <c r="K59" s="31"/>
      <c r="L59" s="31"/>
      <c r="M59" s="31"/>
      <c r="N59" s="31"/>
      <c r="O59" s="31"/>
      <c r="P59" s="31"/>
      <c r="Q59" s="31"/>
      <c r="R59" s="31"/>
      <c r="S59" s="32"/>
      <c r="T59" s="32"/>
      <c r="U59" s="32"/>
    </row>
    <row r="60" spans="1:22" ht="12" customHeight="1" x14ac:dyDescent="0.3">
      <c r="A60" s="91" t="s">
        <v>23</v>
      </c>
      <c r="B60" s="65"/>
      <c r="C60" s="92">
        <f>'T1 ANSP'!C60+'T1 MET'!C60+'T1 NSA'!C60</f>
        <v>5000</v>
      </c>
      <c r="D60" s="35">
        <f>'T1 ANSP'!D60+'T1 MET'!D60+'T1 NSA'!D60</f>
        <v>5000</v>
      </c>
      <c r="E60" s="35">
        <f>'T1 ANSP'!E60+'T1 MET'!E60+'T1 NSA'!E60</f>
        <v>5000</v>
      </c>
      <c r="F60" s="35">
        <f>'T1 ANSP'!F60+'T1 MET'!F60+'T1 NSA'!F60</f>
        <v>5000</v>
      </c>
      <c r="G60" s="35">
        <f>'T1 ANSP'!G60+'T1 MET'!G60+'T1 NSA'!G60</f>
        <v>5000</v>
      </c>
      <c r="H60" s="35">
        <f>'T1 ANSP'!H60+'T1 MET'!H60+'T1 NSA'!H60</f>
        <v>5000</v>
      </c>
      <c r="I60" s="35">
        <f>'T1 ANSP'!I60+'T1 MET'!I60+'T1 NSA'!I60</f>
        <v>5000</v>
      </c>
      <c r="J60" s="35">
        <f>'T1 ANSP'!J60+'T1 MET'!J60+'T1 NSA'!J60</f>
        <v>5000</v>
      </c>
      <c r="K60" s="92">
        <f>'T1 ANSP'!K60+'T1 MET'!K60+'T1 NSA'!K60</f>
        <v>5000</v>
      </c>
      <c r="L60" s="35">
        <f>'T1 ANSP'!L60+'T1 MET'!L60+'T1 NSA'!L60</f>
        <v>5000</v>
      </c>
      <c r="M60" s="35">
        <f>'T1 ANSP'!M60+'T1 MET'!M60+'T1 NSA'!M60</f>
        <v>5000</v>
      </c>
      <c r="N60" s="35">
        <f>'T1 ANSP'!N60+'T1 MET'!N60+'T1 NSA'!N60</f>
        <v>5000</v>
      </c>
      <c r="O60" s="93">
        <f>'T1 ANSP'!O60+'T1 MET'!O60+'T1 NSA'!O60</f>
        <v>5000</v>
      </c>
      <c r="P60" s="43"/>
      <c r="Q60" s="92">
        <f>'T1 ANSP'!Q60+'T1 MET'!Q60+'T1 NSA'!Q60</f>
        <v>5000</v>
      </c>
      <c r="R60" s="35">
        <f>'T1 ANSP'!R60+'T1 MET'!R60+'T1 NSA'!R60</f>
        <v>5000</v>
      </c>
      <c r="S60" s="36">
        <f>'T1 ANSP'!S60+'T1 MET'!S60+'T1 NSA'!S60</f>
        <v>5000</v>
      </c>
      <c r="T60" s="55"/>
      <c r="U60" s="56"/>
    </row>
    <row r="61" spans="1:22" s="440" customFormat="1" ht="12" customHeight="1" x14ac:dyDescent="0.3">
      <c r="A61" s="444" t="s">
        <v>24</v>
      </c>
      <c r="B61" s="94"/>
      <c r="C61" s="445">
        <f>'T1 ANSP'!C61+'T1 MET'!C61+'T1 NSA'!C61</f>
        <v>1151300</v>
      </c>
      <c r="D61" s="446">
        <f>'T1 ANSP'!D61+'T1 MET'!D61+'T1 NSA'!D61</f>
        <v>1151300</v>
      </c>
      <c r="E61" s="446">
        <f>'T1 ANSP'!E61+'T1 MET'!E61+'T1 NSA'!E61</f>
        <v>1151300</v>
      </c>
      <c r="F61" s="446">
        <f>'T1 ANSP'!F61+'T1 MET'!F61+'T1 NSA'!F61</f>
        <v>1151300</v>
      </c>
      <c r="G61" s="446">
        <f>'T1 ANSP'!G61+'T1 MET'!G61+'T1 NSA'!G61</f>
        <v>1151300</v>
      </c>
      <c r="H61" s="446">
        <f>'T1 ANSP'!H61+'T1 MET'!H61+'T1 NSA'!H61</f>
        <v>1151300</v>
      </c>
      <c r="I61" s="446">
        <f>'T1 ANSP'!I61+'T1 MET'!I61+'T1 NSA'!I61</f>
        <v>1151300</v>
      </c>
      <c r="J61" s="446">
        <f>'T1 ANSP'!J61+'T1 MET'!J61+'T1 NSA'!J61</f>
        <v>1151300</v>
      </c>
      <c r="K61" s="445">
        <f>'T1 ANSP'!K61+'T1 MET'!K61+'T1 NSA'!K61</f>
        <v>1151300</v>
      </c>
      <c r="L61" s="446">
        <f>'T1 ANSP'!L61+'T1 MET'!L61+'T1 NSA'!L61</f>
        <v>1151300</v>
      </c>
      <c r="M61" s="446">
        <f>'T1 ANSP'!M61+'T1 MET'!M61+'T1 NSA'!M61</f>
        <v>1151300</v>
      </c>
      <c r="N61" s="446">
        <f>'T1 ANSP'!N61+'T1 MET'!N61+'T1 NSA'!N61</f>
        <v>1151300</v>
      </c>
      <c r="O61" s="447">
        <f>'T1 ANSP'!O61+'T1 MET'!O61+'T1 NSA'!O61</f>
        <v>1151300</v>
      </c>
      <c r="P61" s="115"/>
      <c r="Q61" s="445">
        <f>'T1 ANSP'!Q61+'T1 MET'!Q61+'T1 NSA'!Q61</f>
        <v>1151300</v>
      </c>
      <c r="R61" s="446">
        <f>'T1 ANSP'!R61+'T1 MET'!R61+'T1 NSA'!R61</f>
        <v>1153300</v>
      </c>
      <c r="S61" s="672">
        <f>'T1 ANSP'!S61+'T1 MET'!S61+'T1 NSA'!S61</f>
        <v>1153300</v>
      </c>
      <c r="T61" s="96"/>
      <c r="U61" s="97"/>
    </row>
    <row r="62" spans="1:22" s="104" customFormat="1" ht="12" customHeight="1" x14ac:dyDescent="0.35">
      <c r="A62" s="30"/>
      <c r="B62" s="13"/>
      <c r="C62" s="13"/>
      <c r="D62" s="13"/>
      <c r="E62" s="13"/>
      <c r="F62" s="13"/>
      <c r="G62" s="13"/>
      <c r="H62" s="13"/>
      <c r="I62" s="13"/>
      <c r="J62" s="13"/>
      <c r="K62" s="90"/>
      <c r="L62" s="90"/>
      <c r="M62" s="90"/>
      <c r="N62" s="90"/>
      <c r="O62" s="90"/>
      <c r="P62" s="89"/>
      <c r="Q62" s="90"/>
      <c r="R62" s="90"/>
      <c r="S62" s="88"/>
      <c r="T62" s="88"/>
      <c r="U62" s="88"/>
      <c r="V62" s="1"/>
    </row>
    <row r="63" spans="1:22" ht="15.5" customHeight="1" x14ac:dyDescent="0.3">
      <c r="A63" s="28" t="s">
        <v>25</v>
      </c>
      <c r="B63" s="28"/>
      <c r="C63" s="28"/>
      <c r="D63" s="28"/>
      <c r="E63" s="28"/>
      <c r="F63" s="28"/>
      <c r="G63" s="28"/>
      <c r="H63" s="28"/>
      <c r="I63" s="28"/>
      <c r="J63" s="28"/>
      <c r="K63" s="30"/>
      <c r="L63" s="30"/>
      <c r="M63" s="30"/>
      <c r="N63" s="30"/>
      <c r="O63" s="31"/>
      <c r="P63" s="31"/>
      <c r="Q63" s="30"/>
      <c r="R63" s="30"/>
      <c r="S63" s="32"/>
      <c r="T63" s="32"/>
      <c r="U63" s="32"/>
    </row>
    <row r="64" spans="1:22" s="118" customFormat="1" ht="12" customHeight="1" x14ac:dyDescent="0.35">
      <c r="A64" s="64" t="s">
        <v>76</v>
      </c>
      <c r="B64" s="13"/>
      <c r="C64" s="552">
        <v>0.02</v>
      </c>
      <c r="D64" s="476">
        <v>0.02</v>
      </c>
      <c r="E64" s="476">
        <v>0.02</v>
      </c>
      <c r="F64" s="476">
        <v>0.02</v>
      </c>
      <c r="G64" s="476">
        <v>0.02</v>
      </c>
      <c r="H64" s="476">
        <v>0.02</v>
      </c>
      <c r="I64" s="476">
        <v>0.02</v>
      </c>
      <c r="J64" s="477">
        <v>0.02</v>
      </c>
      <c r="K64" s="537">
        <v>0.02</v>
      </c>
      <c r="L64" s="476">
        <v>0.02</v>
      </c>
      <c r="M64" s="476">
        <v>0.02</v>
      </c>
      <c r="N64" s="476">
        <v>0.02</v>
      </c>
      <c r="O64" s="477">
        <v>0.02</v>
      </c>
      <c r="P64" s="102"/>
      <c r="Q64" s="552">
        <v>0.01</v>
      </c>
      <c r="R64" s="476">
        <v>0.01</v>
      </c>
      <c r="S64" s="778">
        <v>0.01</v>
      </c>
      <c r="T64" s="476"/>
      <c r="U64" s="477"/>
      <c r="V64" s="1"/>
    </row>
    <row r="65" spans="1:22" s="104" customFormat="1" ht="12" customHeight="1" x14ac:dyDescent="0.35">
      <c r="A65" s="69" t="s">
        <v>77</v>
      </c>
      <c r="B65" s="13"/>
      <c r="C65" s="105">
        <f t="shared" ref="C65:F65" si="13">D65/(1+D64)</f>
        <v>90.57308098299157</v>
      </c>
      <c r="D65" s="106">
        <f t="shared" si="13"/>
        <v>92.384542602651408</v>
      </c>
      <c r="E65" s="106">
        <f t="shared" si="13"/>
        <v>94.232233454704442</v>
      </c>
      <c r="F65" s="106">
        <f t="shared" si="13"/>
        <v>96.116878123798529</v>
      </c>
      <c r="G65" s="106">
        <f>H65/(1+H64)</f>
        <v>98.039215686274503</v>
      </c>
      <c r="H65" s="106">
        <v>100</v>
      </c>
      <c r="I65" s="106">
        <f t="shared" ref="I65:O65" si="14">H65*(1+I64)</f>
        <v>102</v>
      </c>
      <c r="J65" s="107">
        <f>I65*(1+J64)</f>
        <v>104.04</v>
      </c>
      <c r="K65" s="105">
        <f>(I65)*(1+K75)*(1+K64)</f>
        <v>105.0804</v>
      </c>
      <c r="L65" s="106">
        <f t="shared" si="14"/>
        <v>107.182008</v>
      </c>
      <c r="M65" s="106">
        <f t="shared" si="14"/>
        <v>109.32564816</v>
      </c>
      <c r="N65" s="106">
        <f t="shared" si="14"/>
        <v>111.5121611232</v>
      </c>
      <c r="O65" s="107">
        <f t="shared" si="14"/>
        <v>113.742404345664</v>
      </c>
      <c r="P65" s="108"/>
      <c r="Q65" s="105">
        <f>J65*(1+Q64)</f>
        <v>105.08040000000001</v>
      </c>
      <c r="R65" s="106">
        <f>Q65*(1+R64)</f>
        <v>106.13120400000001</v>
      </c>
      <c r="S65" s="106">
        <f>R65*(1+S64)</f>
        <v>107.19251604000002</v>
      </c>
      <c r="T65" s="106"/>
      <c r="U65" s="107"/>
      <c r="V65" s="1"/>
    </row>
    <row r="66" spans="1:22" s="104" customFormat="1" ht="12" customHeight="1" x14ac:dyDescent="0.35">
      <c r="A66" s="110" t="s">
        <v>78</v>
      </c>
      <c r="B66" s="111"/>
      <c r="C66" s="436">
        <f>'T1 ANSP'!C66+'T1 MET'!C66+'T1 NSA'!C66</f>
        <v>1244972.7228800002</v>
      </c>
      <c r="D66" s="437">
        <f>'T1 ANSP'!D66+'T1 MET'!D66+'T1 NSA'!D66</f>
        <v>1225488.9440000001</v>
      </c>
      <c r="E66" s="437">
        <f>'T1 ANSP'!E66+'T1 MET'!E66+'T1 NSA'!E66</f>
        <v>1206387.2</v>
      </c>
      <c r="F66" s="437">
        <f>'T1 ANSP'!F66+'T1 MET'!F66+'T1 NSA'!F66</f>
        <v>1187660</v>
      </c>
      <c r="G66" s="437">
        <f>'T1 ANSP'!G66+'T1 MET'!G66+'T1 NSA'!G66</f>
        <v>1169300</v>
      </c>
      <c r="H66" s="113">
        <f>'T1 ANSP'!H66+'T1 MET'!H66+'T1 NSA'!H66</f>
        <v>1151300</v>
      </c>
      <c r="I66" s="437">
        <f>'T1 ANSP'!I66+'T1 MET'!I66+'T1 NSA'!I66</f>
        <v>1133652.9411764706</v>
      </c>
      <c r="J66" s="438">
        <f>'T1 ANSP'!J66+'T1 MET'!J66+'T1 NSA'!J66</f>
        <v>1116351.9031141871</v>
      </c>
      <c r="K66" s="538">
        <f>'T1 ANSP'!K66+'T1 MET'!K66+'T1 NSA'!K66</f>
        <v>1107787.0327863237</v>
      </c>
      <c r="L66" s="113">
        <f>'T1 ANSP'!L66+'T1 MET'!L66+'T1 NSA'!L66</f>
        <v>1090993.1693983565</v>
      </c>
      <c r="M66" s="113">
        <f>'T1 ANSP'!M66+'T1 MET'!M66+'T1 NSA'!M66</f>
        <v>1074528.597449369</v>
      </c>
      <c r="N66" s="113">
        <f>'T1 ANSP'!N66+'T1 MET'!N66+'T1 NSA'!N66</f>
        <v>1058386.8602444795</v>
      </c>
      <c r="O66" s="114">
        <f>'T1 ANSP'!O66+'T1 MET'!O66+'T1 NSA'!O66</f>
        <v>1042561.6276906661</v>
      </c>
      <c r="P66" s="115"/>
      <c r="Q66" s="112">
        <f>'T1 ANSP'!Q66+'T1 MET'!Q66+'T1 NSA'!Q66</f>
        <v>1107787.0327863237</v>
      </c>
      <c r="R66" s="113">
        <f>'T1 ANSP'!R66+'T1 MET'!R66+'T1 NSA'!R66</f>
        <v>1101306.9631547758</v>
      </c>
      <c r="S66" s="113">
        <f>'T1 ANSP'!S66+'T1 MET'!S66+'T1 NSA'!S66</f>
        <v>1092910.854608689</v>
      </c>
      <c r="T66" s="113"/>
      <c r="U66" s="114"/>
      <c r="V66" s="1"/>
    </row>
    <row r="67" spans="1:22" s="104" customFormat="1" ht="12" customHeight="1" x14ac:dyDescent="0.35">
      <c r="A67" s="119" t="s">
        <v>13</v>
      </c>
      <c r="B67" s="13"/>
      <c r="C67" s="60"/>
      <c r="D67" s="62">
        <f t="shared" ref="D67:G67" si="15">D66/C66-1</f>
        <v>-1.5649964470649813E-2</v>
      </c>
      <c r="E67" s="62">
        <f t="shared" si="15"/>
        <v>-1.5587039029215544E-2</v>
      </c>
      <c r="F67" s="62">
        <f t="shared" si="15"/>
        <v>-1.5523374253307742E-2</v>
      </c>
      <c r="G67" s="62">
        <f t="shared" si="15"/>
        <v>-1.545896973881411E-2</v>
      </c>
      <c r="H67" s="478">
        <f>H66/G66-1</f>
        <v>-1.5393825365603298E-2</v>
      </c>
      <c r="I67" s="62">
        <f t="shared" ref="I67:N67" si="16">I66/H66-1</f>
        <v>-1.5327941304203452E-2</v>
      </c>
      <c r="J67" s="120">
        <f>J66/I66-1</f>
        <v>-1.5261318022364967E-2</v>
      </c>
      <c r="K67" s="539">
        <f t="shared" si="16"/>
        <v>-7.6721957511521888E-3</v>
      </c>
      <c r="L67" s="478">
        <f t="shared" si="16"/>
        <v>-1.5159830266045837E-2</v>
      </c>
      <c r="M67" s="478">
        <f t="shared" si="16"/>
        <v>-1.5091361165961326E-2</v>
      </c>
      <c r="N67" s="478">
        <f t="shared" si="16"/>
        <v>-1.5022156919048513E-2</v>
      </c>
      <c r="O67" s="479">
        <f>O66/N66-1</f>
        <v>-1.4952219408844392E-2</v>
      </c>
      <c r="P67" s="61"/>
      <c r="Q67" s="60">
        <f>+Q66/J66-1</f>
        <v>-7.6721957511521888E-3</v>
      </c>
      <c r="R67" s="478">
        <f t="shared" ref="R67:S67" si="17">R66/Q66-1</f>
        <v>-5.8495626323130656E-3</v>
      </c>
      <c r="S67" s="478">
        <f t="shared" si="17"/>
        <v>-7.6237677840840234E-3</v>
      </c>
      <c r="T67" s="478"/>
      <c r="U67" s="479"/>
      <c r="V67" s="1"/>
    </row>
    <row r="68" spans="1:22" s="104" customFormat="1" ht="12" customHeight="1" x14ac:dyDescent="0.35">
      <c r="A68" s="121" t="s">
        <v>26</v>
      </c>
      <c r="B68" s="10"/>
      <c r="C68" s="553">
        <v>20000</v>
      </c>
      <c r="D68" s="536">
        <v>20400</v>
      </c>
      <c r="E68" s="536">
        <v>20808</v>
      </c>
      <c r="F68" s="536">
        <v>21224.16</v>
      </c>
      <c r="G68" s="536">
        <v>21648.643199999999</v>
      </c>
      <c r="H68" s="493">
        <v>22081.616063999998</v>
      </c>
      <c r="I68" s="536">
        <v>22523.24838528</v>
      </c>
      <c r="J68" s="543">
        <v>22973.7133529856</v>
      </c>
      <c r="K68" s="540">
        <v>23433.187620045312</v>
      </c>
      <c r="L68" s="493">
        <v>23901.851372446217</v>
      </c>
      <c r="M68" s="493">
        <v>24379.888399895142</v>
      </c>
      <c r="N68" s="493">
        <v>24867.486167893047</v>
      </c>
      <c r="O68" s="494">
        <v>25364.835891250907</v>
      </c>
      <c r="P68" s="95"/>
      <c r="Q68" s="880">
        <v>24000</v>
      </c>
      <c r="R68" s="493">
        <v>25000</v>
      </c>
      <c r="S68" s="779">
        <v>26000</v>
      </c>
      <c r="T68" s="493"/>
      <c r="U68" s="494"/>
      <c r="V68" s="1"/>
    </row>
    <row r="69" spans="1:22" s="104" customFormat="1" ht="12" customHeight="1" x14ac:dyDescent="0.35">
      <c r="A69" s="119" t="s">
        <v>13</v>
      </c>
      <c r="B69" s="10"/>
      <c r="C69" s="60"/>
      <c r="D69" s="62">
        <f t="shared" ref="D69:K71" si="18">D68/C68-1</f>
        <v>2.0000000000000018E-2</v>
      </c>
      <c r="E69" s="62">
        <f t="shared" si="18"/>
        <v>2.0000000000000018E-2</v>
      </c>
      <c r="F69" s="62">
        <f t="shared" si="18"/>
        <v>2.0000000000000018E-2</v>
      </c>
      <c r="G69" s="62">
        <f t="shared" si="18"/>
        <v>2.0000000000000018E-2</v>
      </c>
      <c r="H69" s="478">
        <f t="shared" si="18"/>
        <v>2.0000000000000018E-2</v>
      </c>
      <c r="I69" s="62">
        <f t="shared" si="18"/>
        <v>2.0000000000000018E-2</v>
      </c>
      <c r="J69" s="120">
        <f>J68/I68-1</f>
        <v>2.0000000000000018E-2</v>
      </c>
      <c r="K69" s="539">
        <f t="shared" si="18"/>
        <v>2.0000000000000018E-2</v>
      </c>
      <c r="L69" s="478">
        <f>L68/K68-1</f>
        <v>2.0000000000000018E-2</v>
      </c>
      <c r="M69" s="478">
        <f>M68/L68-1</f>
        <v>2.0000000000000018E-2</v>
      </c>
      <c r="N69" s="478">
        <f>N68/M68-1</f>
        <v>2.0000000000000018E-2</v>
      </c>
      <c r="O69" s="479">
        <f>O68/N68-1</f>
        <v>2.0000000000000018E-2</v>
      </c>
      <c r="P69" s="61"/>
      <c r="Q69" s="60">
        <f>+Q68/J68-1</f>
        <v>4.4672214336696436E-2</v>
      </c>
      <c r="R69" s="478">
        <f t="shared" ref="R69:S69" si="19">R68/Q68-1</f>
        <v>4.1666666666666741E-2</v>
      </c>
      <c r="S69" s="478">
        <f t="shared" si="19"/>
        <v>4.0000000000000036E-2</v>
      </c>
      <c r="T69" s="478"/>
      <c r="U69" s="479"/>
      <c r="V69" s="1"/>
    </row>
    <row r="70" spans="1:22" s="104" customFormat="1" ht="12" customHeight="1" x14ac:dyDescent="0.35">
      <c r="A70" s="121" t="s">
        <v>81</v>
      </c>
      <c r="B70" s="10"/>
      <c r="C70" s="125">
        <f t="shared" ref="C70:J70" si="20">C66/C68</f>
        <v>62.24863614400001</v>
      </c>
      <c r="D70" s="126">
        <f t="shared" si="20"/>
        <v>60.072987450980399</v>
      </c>
      <c r="E70" s="126">
        <f t="shared" si="20"/>
        <v>57.977085736255283</v>
      </c>
      <c r="F70" s="126">
        <f t="shared" si="20"/>
        <v>55.957927192407141</v>
      </c>
      <c r="G70" s="126">
        <f t="shared" si="20"/>
        <v>54.012622832640155</v>
      </c>
      <c r="H70" s="481">
        <f t="shared" si="20"/>
        <v>52.13839406785911</v>
      </c>
      <c r="I70" s="126">
        <f t="shared" si="20"/>
        <v>50.332568454795627</v>
      </c>
      <c r="J70" s="127">
        <f t="shared" si="20"/>
        <v>48.59257560855346</v>
      </c>
      <c r="K70" s="541">
        <f>K66/K68</f>
        <v>47.274278290619584</v>
      </c>
      <c r="L70" s="481">
        <f t="shared" ref="L70:N70" si="21">L66/L68</f>
        <v>45.644713976258799</v>
      </c>
      <c r="M70" s="481">
        <f t="shared" si="21"/>
        <v>44.074385404241248</v>
      </c>
      <c r="N70" s="481">
        <f t="shared" si="21"/>
        <v>42.561071637831482</v>
      </c>
      <c r="O70" s="482">
        <f>O66/O68</f>
        <v>41.10263642786969</v>
      </c>
      <c r="P70" s="128"/>
      <c r="Q70" s="480">
        <f t="shared" ref="Q70:S70" si="22">Q66/Q68</f>
        <v>46.157793032763486</v>
      </c>
      <c r="R70" s="481">
        <f t="shared" si="22"/>
        <v>44.052278526191031</v>
      </c>
      <c r="S70" s="481">
        <f t="shared" si="22"/>
        <v>42.035032869564958</v>
      </c>
      <c r="T70" s="481"/>
      <c r="U70" s="482"/>
      <c r="V70" s="1"/>
    </row>
    <row r="71" spans="1:22" ht="12" customHeight="1" x14ac:dyDescent="0.3">
      <c r="A71" s="130" t="s">
        <v>13</v>
      </c>
      <c r="B71" s="10"/>
      <c r="C71" s="131"/>
      <c r="D71" s="132">
        <f t="shared" ref="D71:I71" si="23">D70/C70-1</f>
        <v>-3.4950945559460544E-2</v>
      </c>
      <c r="E71" s="132">
        <f t="shared" si="23"/>
        <v>-3.4889253950211363E-2</v>
      </c>
      <c r="F71" s="132">
        <f t="shared" si="23"/>
        <v>-3.4826837503242891E-2</v>
      </c>
      <c r="G71" s="132">
        <f t="shared" si="23"/>
        <v>-3.4763695822366714E-2</v>
      </c>
      <c r="H71" s="86">
        <f t="shared" si="23"/>
        <v>-3.4699828789807152E-2</v>
      </c>
      <c r="I71" s="132">
        <f t="shared" si="23"/>
        <v>-3.4635236572748473E-2</v>
      </c>
      <c r="J71" s="133">
        <f>J70/I70-1</f>
        <v>-3.4569919629769741E-2</v>
      </c>
      <c r="K71" s="542">
        <f t="shared" si="18"/>
        <v>-2.71296036776002E-2</v>
      </c>
      <c r="L71" s="86">
        <f>L70/K70-1</f>
        <v>-3.4470421829456699E-2</v>
      </c>
      <c r="M71" s="86">
        <f>M70/L70-1</f>
        <v>-3.440329526074648E-2</v>
      </c>
      <c r="N71" s="86">
        <f>N70/M70-1</f>
        <v>-3.4335447959851551E-2</v>
      </c>
      <c r="O71" s="397">
        <f>O70/N70-1</f>
        <v>-3.4266881773376778E-2</v>
      </c>
      <c r="P71" s="61"/>
      <c r="Q71" s="131">
        <f>+Q70/J70-1</f>
        <v>-5.0106061374556865E-2</v>
      </c>
      <c r="R71" s="86">
        <f t="shared" ref="R71:S71" si="24">R70/Q70-1</f>
        <v>-4.5615580127020605E-2</v>
      </c>
      <c r="S71" s="86">
        <f t="shared" si="24"/>
        <v>-4.5792084407773159E-2</v>
      </c>
      <c r="T71" s="86"/>
      <c r="U71" s="397"/>
    </row>
    <row r="72" spans="1:22" s="173" customFormat="1" ht="12" customHeight="1" x14ac:dyDescent="0.35">
      <c r="A72" s="135"/>
      <c r="B72" s="10"/>
      <c r="C72" s="10"/>
      <c r="D72" s="10"/>
      <c r="E72" s="10"/>
      <c r="F72" s="10"/>
      <c r="G72" s="10"/>
      <c r="H72" s="10"/>
      <c r="I72" s="10"/>
      <c r="J72" s="10"/>
      <c r="K72" s="61"/>
      <c r="L72" s="61"/>
      <c r="M72" s="61"/>
      <c r="N72" s="61"/>
      <c r="O72" s="61"/>
      <c r="P72" s="61"/>
      <c r="Q72" s="104"/>
      <c r="R72" s="104"/>
      <c r="S72" s="104"/>
      <c r="T72" s="104"/>
      <c r="U72" s="104"/>
    </row>
    <row r="73" spans="1:22" s="173" customFormat="1" ht="12" customHeight="1" x14ac:dyDescent="0.3">
      <c r="A73" s="136" t="s">
        <v>27</v>
      </c>
      <c r="B73" s="22"/>
      <c r="C73" s="22"/>
      <c r="D73" s="22"/>
      <c r="E73" s="22"/>
      <c r="F73" s="22"/>
      <c r="G73" s="22"/>
      <c r="H73" s="22"/>
      <c r="I73" s="22"/>
      <c r="J73" s="22"/>
      <c r="K73" s="22"/>
      <c r="L73" s="22"/>
      <c r="M73" s="22"/>
      <c r="N73" s="22"/>
      <c r="O73" s="22"/>
      <c r="P73" s="22"/>
      <c r="Q73" s="1"/>
      <c r="R73" s="1"/>
      <c r="S73" s="1"/>
      <c r="T73" s="1"/>
      <c r="U73" s="1"/>
    </row>
    <row r="74" spans="1:22" s="145" customFormat="1" ht="12" customHeight="1" x14ac:dyDescent="0.3">
      <c r="A74" s="386" t="s">
        <v>308</v>
      </c>
      <c r="B74" s="387"/>
      <c r="C74" s="387"/>
      <c r="D74" s="387"/>
      <c r="E74" s="387"/>
      <c r="F74" s="387"/>
      <c r="G74" s="387"/>
      <c r="H74" s="387"/>
      <c r="I74" s="387"/>
      <c r="J74" s="387"/>
      <c r="K74" s="137"/>
      <c r="L74" s="137"/>
      <c r="M74" s="102"/>
      <c r="N74" s="225"/>
      <c r="O74" s="531"/>
      <c r="P74" s="172"/>
      <c r="Q74" s="173"/>
      <c r="R74" s="173"/>
      <c r="S74" s="173"/>
      <c r="T74" s="173"/>
      <c r="U74" s="173"/>
    </row>
    <row r="75" spans="1:22" s="145" customFormat="1" ht="12" customHeight="1" x14ac:dyDescent="0.3">
      <c r="A75" s="386" t="s">
        <v>266</v>
      </c>
      <c r="B75" s="387"/>
      <c r="C75" s="387"/>
      <c r="D75" s="387"/>
      <c r="E75" s="387"/>
      <c r="F75" s="387"/>
      <c r="G75" s="387"/>
      <c r="H75" s="387"/>
      <c r="I75" s="387"/>
      <c r="J75" s="387"/>
      <c r="K75" s="554">
        <v>0.01</v>
      </c>
      <c r="L75" s="137"/>
      <c r="M75" s="102"/>
      <c r="N75" s="225"/>
      <c r="O75" s="531"/>
      <c r="P75" s="172"/>
      <c r="Q75" s="173"/>
      <c r="R75" s="173"/>
      <c r="S75" s="173"/>
      <c r="T75" s="173"/>
      <c r="U75" s="173"/>
    </row>
    <row r="76" spans="1:22" s="145" customFormat="1" ht="12" customHeight="1" x14ac:dyDescent="0.3">
      <c r="A76" s="386" t="s">
        <v>79</v>
      </c>
      <c r="B76" s="388"/>
      <c r="C76" s="388"/>
      <c r="D76" s="388"/>
      <c r="E76" s="388"/>
      <c r="F76" s="388"/>
      <c r="G76" s="388"/>
      <c r="H76" s="388"/>
      <c r="I76" s="388"/>
      <c r="J76" s="388"/>
      <c r="K76" s="389"/>
      <c r="L76" s="389"/>
      <c r="M76" s="389"/>
      <c r="N76" s="532"/>
      <c r="O76" s="137"/>
      <c r="P76" s="137"/>
      <c r="Q76" s="1"/>
      <c r="R76" s="1"/>
      <c r="S76" s="1"/>
      <c r="T76" s="1"/>
      <c r="U76" s="1"/>
    </row>
    <row r="77" spans="1:22" ht="12" customHeight="1" x14ac:dyDescent="0.3">
      <c r="A77" s="386" t="s">
        <v>80</v>
      </c>
      <c r="B77" s="138"/>
      <c r="C77" s="138"/>
      <c r="D77" s="138"/>
      <c r="E77" s="138"/>
      <c r="F77" s="138"/>
      <c r="G77" s="138"/>
      <c r="H77" s="138"/>
      <c r="I77" s="138"/>
      <c r="J77" s="138"/>
      <c r="K77" s="139"/>
      <c r="L77" s="139"/>
      <c r="M77" s="139"/>
      <c r="N77" s="529"/>
      <c r="O77" s="226"/>
      <c r="P77" s="227"/>
      <c r="Q77" s="227"/>
      <c r="R77" s="145"/>
      <c r="S77" s="145"/>
      <c r="T77" s="145"/>
      <c r="U77" s="145"/>
    </row>
    <row r="78" spans="1:22" s="145" customFormat="1" ht="12" customHeight="1" x14ac:dyDescent="0.3">
      <c r="A78" s="174"/>
      <c r="B78" s="146"/>
      <c r="C78" s="146"/>
      <c r="D78" s="146"/>
      <c r="E78" s="146"/>
      <c r="F78" s="146"/>
      <c r="G78" s="146"/>
      <c r="H78" s="146"/>
      <c r="I78" s="146"/>
      <c r="J78" s="146"/>
      <c r="K78" s="175"/>
      <c r="L78" s="175"/>
      <c r="M78" s="175"/>
      <c r="N78" s="530"/>
      <c r="O78" s="226"/>
      <c r="P78" s="226"/>
    </row>
    <row r="79" spans="1:22" ht="12" customHeight="1" x14ac:dyDescent="0.3">
      <c r="A79" s="142"/>
      <c r="B79" s="142"/>
      <c r="C79" s="142"/>
      <c r="D79" s="142"/>
      <c r="E79" s="142"/>
      <c r="F79" s="142"/>
      <c r="G79" s="142"/>
      <c r="H79" s="142"/>
      <c r="I79" s="142"/>
      <c r="J79" s="142"/>
      <c r="K79" s="141"/>
      <c r="L79" s="141"/>
      <c r="M79" s="141"/>
      <c r="N79" s="141"/>
      <c r="O79" s="139"/>
      <c r="P79" s="3"/>
    </row>
    <row r="80" spans="1:22" ht="12" customHeight="1" x14ac:dyDescent="0.3">
      <c r="A80" s="5"/>
      <c r="B80" s="5"/>
      <c r="C80" s="5"/>
      <c r="D80" s="5"/>
      <c r="E80" s="5"/>
      <c r="F80" s="5"/>
      <c r="G80" s="5"/>
      <c r="H80" s="5"/>
      <c r="I80" s="5"/>
      <c r="J80" s="5"/>
      <c r="K80" s="13"/>
      <c r="L80" s="13"/>
      <c r="M80" s="13"/>
      <c r="N80" s="13"/>
      <c r="O80" s="13"/>
      <c r="P80" s="175"/>
      <c r="Q80" s="145"/>
      <c r="R80" s="145"/>
      <c r="S80" s="145"/>
      <c r="T80" s="145"/>
      <c r="U80" s="145"/>
    </row>
    <row r="81" spans="1:21" x14ac:dyDescent="0.3">
      <c r="K81" s="15"/>
      <c r="L81" s="15"/>
      <c r="M81" s="15"/>
      <c r="N81" s="15"/>
      <c r="O81" s="15"/>
      <c r="P81" s="15"/>
      <c r="Q81" s="15"/>
      <c r="R81" s="15"/>
      <c r="S81" s="15"/>
      <c r="T81" s="15"/>
      <c r="U81" s="15"/>
    </row>
    <row r="82" spans="1:21" x14ac:dyDescent="0.3">
      <c r="O82" s="13"/>
      <c r="P82" s="13"/>
    </row>
    <row r="84" spans="1:21" ht="12" customHeight="1" x14ac:dyDescent="0.3">
      <c r="A84" s="1"/>
      <c r="B84" s="1"/>
      <c r="C84" s="1"/>
      <c r="D84" s="1"/>
      <c r="E84" s="1"/>
      <c r="F84" s="1"/>
      <c r="G84" s="1"/>
      <c r="H84" s="1"/>
      <c r="I84" s="1"/>
      <c r="J84" s="1"/>
      <c r="K84" s="1"/>
      <c r="L84" s="1"/>
      <c r="M84" s="1"/>
      <c r="N84" s="1"/>
    </row>
    <row r="86" spans="1:21" x14ac:dyDescent="0.3">
      <c r="O86" s="1"/>
      <c r="P86" s="1"/>
    </row>
    <row r="118" spans="1:16" ht="12" customHeight="1" x14ac:dyDescent="0.3">
      <c r="A118" s="143"/>
      <c r="B118" s="1"/>
      <c r="C118" s="1"/>
      <c r="D118" s="1"/>
      <c r="E118" s="1"/>
      <c r="F118" s="1"/>
      <c r="G118" s="1"/>
      <c r="H118" s="1"/>
      <c r="I118" s="1"/>
      <c r="J118" s="1"/>
      <c r="K118" s="1"/>
      <c r="L118" s="1"/>
      <c r="M118" s="1"/>
      <c r="N118" s="1"/>
    </row>
    <row r="120" spans="1:16" x14ac:dyDescent="0.3">
      <c r="O120" s="1"/>
      <c r="P120" s="1"/>
    </row>
  </sheetData>
  <mergeCells count="3">
    <mergeCell ref="K7:O7"/>
    <mergeCell ref="Q7:U7"/>
    <mergeCell ref="C7:J7"/>
  </mergeCells>
  <pageMargins left="0.7" right="0.7" top="0.75" bottom="0.75" header="0.3" footer="0.3"/>
  <pageSetup paperSize="9" scale="64" orientation="portrait" r:id="rId1"/>
  <ignoredErrors>
    <ignoredError sqref="K65 D70:S7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topLeftCell="A55" zoomScale="85" zoomScaleNormal="85" workbookViewId="0">
      <selection activeCell="D71" sqref="D71:S71"/>
    </sheetView>
  </sheetViews>
  <sheetFormatPr defaultColWidth="12.54296875" defaultRowHeight="12" x14ac:dyDescent="0.3"/>
  <cols>
    <col min="1" max="1" width="30.90625" style="15" customWidth="1"/>
    <col min="2" max="2" width="0.453125" style="15" customWidth="1"/>
    <col min="3" max="10" width="7.6328125" style="15" customWidth="1"/>
    <col min="11" max="15" width="7.6328125" style="14" customWidth="1"/>
    <col min="16" max="16" width="0.81640625" style="14" customWidth="1"/>
    <col min="17" max="22" width="8.36328125" style="1" customWidth="1"/>
    <col min="23" max="16384" width="12.54296875" style="1"/>
  </cols>
  <sheetData>
    <row r="1" spans="1:21" ht="12" customHeight="1" x14ac:dyDescent="0.3">
      <c r="A1" s="965" t="s">
        <v>5</v>
      </c>
      <c r="B1" s="965"/>
      <c r="C1" s="965"/>
      <c r="D1" s="965"/>
      <c r="E1" s="965"/>
      <c r="F1" s="965"/>
      <c r="G1" s="965"/>
      <c r="H1" s="965"/>
      <c r="I1" s="965"/>
      <c r="J1" s="965"/>
      <c r="K1" s="965"/>
      <c r="L1" s="965"/>
      <c r="M1" s="965"/>
      <c r="N1" s="965"/>
      <c r="O1" s="965"/>
      <c r="P1" s="965"/>
      <c r="Q1" s="965"/>
      <c r="R1" s="965"/>
      <c r="S1" s="965"/>
      <c r="T1" s="965"/>
      <c r="U1" s="965"/>
    </row>
    <row r="2" spans="1:21" ht="12" customHeight="1" x14ac:dyDescent="0.3">
      <c r="A2" s="5"/>
      <c r="B2" s="5"/>
      <c r="C2" s="5"/>
      <c r="D2" s="5"/>
      <c r="E2" s="5"/>
      <c r="F2" s="5"/>
      <c r="G2" s="5"/>
      <c r="H2" s="5"/>
      <c r="I2" s="5"/>
      <c r="J2" s="5"/>
    </row>
    <row r="3" spans="1:21" ht="12" customHeight="1" x14ac:dyDescent="0.35">
      <c r="A3" s="16" t="s">
        <v>271</v>
      </c>
      <c r="B3" s="17"/>
      <c r="C3" s="17"/>
      <c r="D3" s="17"/>
      <c r="E3" s="17"/>
      <c r="F3" s="17"/>
      <c r="G3" s="17"/>
      <c r="H3" s="17"/>
      <c r="I3" s="17"/>
      <c r="J3" s="17"/>
      <c r="K3" s="13"/>
      <c r="L3" s="13"/>
      <c r="M3" s="13"/>
      <c r="N3" s="13"/>
      <c r="O3" s="13"/>
      <c r="P3" s="13"/>
      <c r="Q3" s="4"/>
      <c r="R3" s="4"/>
      <c r="S3" s="4"/>
      <c r="T3" s="4"/>
      <c r="U3" s="4"/>
    </row>
    <row r="4" spans="1:21" ht="12" customHeight="1" x14ac:dyDescent="0.3">
      <c r="A4" s="18" t="s">
        <v>167</v>
      </c>
      <c r="B4" s="17"/>
      <c r="K4" s="13"/>
      <c r="L4" s="13"/>
      <c r="M4" s="13"/>
      <c r="N4" s="13"/>
      <c r="O4" s="13"/>
      <c r="P4" s="13"/>
    </row>
    <row r="5" spans="1:21" ht="12" customHeight="1" x14ac:dyDescent="0.3">
      <c r="A5" s="19" t="s">
        <v>272</v>
      </c>
      <c r="B5" s="17"/>
      <c r="C5" s="17"/>
      <c r="D5" s="17"/>
      <c r="E5" s="17"/>
      <c r="F5" s="17"/>
      <c r="G5" s="17"/>
      <c r="H5" s="17"/>
      <c r="I5" s="17"/>
      <c r="J5" s="17"/>
      <c r="K5" s="13"/>
      <c r="L5" s="13"/>
      <c r="M5" s="13"/>
      <c r="N5" s="13"/>
      <c r="O5" s="13"/>
      <c r="P5" s="13"/>
    </row>
    <row r="6" spans="1:21" ht="12" customHeight="1" x14ac:dyDescent="0.3">
      <c r="A6" s="5"/>
      <c r="B6" s="5"/>
      <c r="C6" s="5"/>
      <c r="D6" s="5"/>
      <c r="E6" s="5"/>
      <c r="F6" s="5"/>
      <c r="G6" s="5"/>
      <c r="H6" s="5"/>
      <c r="I6" s="5"/>
      <c r="J6" s="5"/>
    </row>
    <row r="7" spans="1:21" s="20" customFormat="1" ht="12" customHeight="1" x14ac:dyDescent="0.35">
      <c r="C7" s="962" t="s">
        <v>307</v>
      </c>
      <c r="D7" s="963"/>
      <c r="E7" s="963"/>
      <c r="F7" s="963"/>
      <c r="G7" s="963"/>
      <c r="H7" s="963"/>
      <c r="I7" s="963"/>
      <c r="J7" s="964"/>
      <c r="K7" s="960" t="s">
        <v>285</v>
      </c>
      <c r="L7" s="961"/>
      <c r="M7" s="961"/>
      <c r="N7" s="961"/>
      <c r="O7" s="961"/>
      <c r="P7" s="21"/>
      <c r="Q7" s="962" t="s">
        <v>265</v>
      </c>
      <c r="R7" s="963"/>
      <c r="S7" s="963"/>
      <c r="T7" s="963"/>
      <c r="U7" s="964"/>
    </row>
    <row r="8" spans="1:21" ht="12" customHeight="1" x14ac:dyDescent="0.3">
      <c r="A8" s="1"/>
      <c r="B8" s="1"/>
      <c r="C8" s="1"/>
      <c r="D8" s="1"/>
      <c r="E8" s="1"/>
      <c r="F8" s="1"/>
      <c r="G8" s="1"/>
      <c r="H8" s="1"/>
      <c r="I8" s="1"/>
      <c r="J8" s="1"/>
      <c r="K8" s="22"/>
      <c r="L8" s="22"/>
      <c r="M8" s="22"/>
      <c r="N8" s="22"/>
      <c r="O8" s="22"/>
      <c r="P8" s="22"/>
    </row>
    <row r="9" spans="1:21" s="27" customFormat="1" ht="12" customHeight="1" x14ac:dyDescent="0.3">
      <c r="A9" s="23" t="s">
        <v>6</v>
      </c>
      <c r="B9" s="5"/>
      <c r="C9" s="25">
        <v>2012</v>
      </c>
      <c r="D9" s="24">
        <v>2013</v>
      </c>
      <c r="E9" s="7">
        <v>2014</v>
      </c>
      <c r="F9" s="25">
        <v>2015</v>
      </c>
      <c r="G9" s="24">
        <v>2016</v>
      </c>
      <c r="H9" s="7">
        <v>2017</v>
      </c>
      <c r="I9" s="24">
        <v>2018</v>
      </c>
      <c r="J9" s="25">
        <v>2019</v>
      </c>
      <c r="K9" s="24">
        <v>2020</v>
      </c>
      <c r="L9" s="7">
        <v>2021</v>
      </c>
      <c r="M9" s="7">
        <v>2022</v>
      </c>
      <c r="N9" s="7">
        <v>2023</v>
      </c>
      <c r="O9" s="25">
        <v>2024</v>
      </c>
      <c r="P9" s="26"/>
      <c r="Q9" s="24">
        <v>2020</v>
      </c>
      <c r="R9" s="7">
        <v>2021</v>
      </c>
      <c r="S9" s="7">
        <v>2022</v>
      </c>
      <c r="T9" s="7">
        <v>2023</v>
      </c>
      <c r="U9" s="25">
        <v>2024</v>
      </c>
    </row>
    <row r="10" spans="1:21" ht="12" customHeight="1" x14ac:dyDescent="0.3">
      <c r="A10" s="5"/>
      <c r="B10" s="5"/>
      <c r="C10" s="5"/>
      <c r="D10" s="5"/>
      <c r="E10" s="5"/>
      <c r="F10" s="5"/>
      <c r="G10" s="5"/>
      <c r="H10" s="5"/>
      <c r="I10" s="5"/>
      <c r="J10" s="5"/>
      <c r="K10" s="15"/>
      <c r="L10" s="15"/>
      <c r="M10" s="15"/>
      <c r="Q10" s="15"/>
      <c r="R10" s="15"/>
      <c r="S10" s="15"/>
      <c r="T10" s="15"/>
      <c r="U10" s="15"/>
    </row>
    <row r="11" spans="1:21" ht="15.5" customHeight="1" x14ac:dyDescent="0.3">
      <c r="A11" s="28" t="s">
        <v>7</v>
      </c>
      <c r="B11" s="28"/>
      <c r="C11" s="28"/>
      <c r="D11" s="28"/>
      <c r="E11" s="28"/>
      <c r="F11" s="28"/>
      <c r="G11" s="28"/>
      <c r="H11" s="28"/>
      <c r="I11" s="28"/>
      <c r="J11" s="28"/>
      <c r="K11" s="30"/>
      <c r="L11" s="30"/>
      <c r="M11" s="30"/>
      <c r="N11" s="30"/>
      <c r="O11" s="31"/>
      <c r="P11" s="31"/>
      <c r="Q11" s="30"/>
      <c r="R11" s="30"/>
      <c r="S11" s="32"/>
      <c r="T11" s="32"/>
      <c r="U11" s="32"/>
    </row>
    <row r="12" spans="1:21" ht="12" customHeight="1" x14ac:dyDescent="0.3">
      <c r="A12" s="33" t="s">
        <v>8</v>
      </c>
      <c r="B12" s="33"/>
      <c r="C12" s="453">
        <v>600000</v>
      </c>
      <c r="D12" s="454">
        <v>600000</v>
      </c>
      <c r="E12" s="454">
        <v>600000</v>
      </c>
      <c r="F12" s="454">
        <v>600000</v>
      </c>
      <c r="G12" s="454">
        <v>600000</v>
      </c>
      <c r="H12" s="454">
        <v>600000</v>
      </c>
      <c r="I12" s="454">
        <v>600000</v>
      </c>
      <c r="J12" s="455">
        <v>600000</v>
      </c>
      <c r="K12" s="453">
        <v>600000</v>
      </c>
      <c r="L12" s="454">
        <v>600000</v>
      </c>
      <c r="M12" s="454">
        <v>600000</v>
      </c>
      <c r="N12" s="454">
        <v>600000</v>
      </c>
      <c r="O12" s="455">
        <v>600000</v>
      </c>
      <c r="P12" s="159"/>
      <c r="Q12" s="453">
        <v>600000</v>
      </c>
      <c r="R12" s="454">
        <v>600000</v>
      </c>
      <c r="S12" s="664">
        <v>600000</v>
      </c>
      <c r="T12" s="454"/>
      <c r="U12" s="455"/>
    </row>
    <row r="13" spans="1:21" ht="12" customHeight="1" x14ac:dyDescent="0.3">
      <c r="A13" s="38" t="s">
        <v>101</v>
      </c>
      <c r="B13" s="38"/>
      <c r="C13" s="830"/>
      <c r="D13" s="831"/>
      <c r="E13" s="831"/>
      <c r="F13" s="831"/>
      <c r="G13" s="831"/>
      <c r="H13" s="831"/>
      <c r="I13" s="831"/>
      <c r="J13" s="832"/>
      <c r="K13" s="456">
        <v>150000</v>
      </c>
      <c r="L13" s="457">
        <v>150000</v>
      </c>
      <c r="M13" s="457">
        <v>150000</v>
      </c>
      <c r="N13" s="457">
        <v>150000</v>
      </c>
      <c r="O13" s="458">
        <v>150000</v>
      </c>
      <c r="P13" s="43"/>
      <c r="Q13" s="456">
        <v>150000</v>
      </c>
      <c r="R13" s="457">
        <v>150000</v>
      </c>
      <c r="S13" s="665">
        <v>150000</v>
      </c>
      <c r="T13" s="457"/>
      <c r="U13" s="458"/>
    </row>
    <row r="14" spans="1:21" ht="12" customHeight="1" x14ac:dyDescent="0.3">
      <c r="A14" s="38" t="s">
        <v>60</v>
      </c>
      <c r="B14" s="38"/>
      <c r="C14" s="459">
        <v>255000</v>
      </c>
      <c r="D14" s="460">
        <v>255000</v>
      </c>
      <c r="E14" s="460">
        <v>255000</v>
      </c>
      <c r="F14" s="460">
        <v>255000</v>
      </c>
      <c r="G14" s="460">
        <v>255000</v>
      </c>
      <c r="H14" s="460">
        <v>255000</v>
      </c>
      <c r="I14" s="460">
        <v>255000</v>
      </c>
      <c r="J14" s="461">
        <v>255000</v>
      </c>
      <c r="K14" s="459">
        <v>255000</v>
      </c>
      <c r="L14" s="460">
        <v>255000</v>
      </c>
      <c r="M14" s="460">
        <v>255000</v>
      </c>
      <c r="N14" s="460">
        <v>255000</v>
      </c>
      <c r="O14" s="461">
        <v>255000</v>
      </c>
      <c r="P14" s="159"/>
      <c r="Q14" s="459">
        <v>255000</v>
      </c>
      <c r="R14" s="460">
        <v>255000</v>
      </c>
      <c r="S14" s="666">
        <v>255000</v>
      </c>
      <c r="T14" s="460"/>
      <c r="U14" s="461"/>
    </row>
    <row r="15" spans="1:21" ht="12" customHeight="1" x14ac:dyDescent="0.3">
      <c r="A15" s="38" t="s">
        <v>9</v>
      </c>
      <c r="B15" s="38"/>
      <c r="C15" s="459">
        <v>100000</v>
      </c>
      <c r="D15" s="460">
        <v>100000</v>
      </c>
      <c r="E15" s="460">
        <v>100000</v>
      </c>
      <c r="F15" s="460">
        <v>100000</v>
      </c>
      <c r="G15" s="460">
        <v>100000</v>
      </c>
      <c r="H15" s="460">
        <v>100000</v>
      </c>
      <c r="I15" s="460">
        <v>100000</v>
      </c>
      <c r="J15" s="461">
        <v>100000</v>
      </c>
      <c r="K15" s="459">
        <v>100000</v>
      </c>
      <c r="L15" s="460">
        <v>100000</v>
      </c>
      <c r="M15" s="460">
        <v>100000</v>
      </c>
      <c r="N15" s="460">
        <v>100000</v>
      </c>
      <c r="O15" s="461">
        <v>100000</v>
      </c>
      <c r="P15" s="43"/>
      <c r="Q15" s="459">
        <v>100000</v>
      </c>
      <c r="R15" s="460">
        <v>100000</v>
      </c>
      <c r="S15" s="666">
        <v>100000</v>
      </c>
      <c r="T15" s="460"/>
      <c r="U15" s="461"/>
    </row>
    <row r="16" spans="1:21" ht="12" customHeight="1" x14ac:dyDescent="0.3">
      <c r="A16" s="38" t="s">
        <v>10</v>
      </c>
      <c r="B16" s="38"/>
      <c r="C16" s="459">
        <v>50000</v>
      </c>
      <c r="D16" s="460">
        <v>50000</v>
      </c>
      <c r="E16" s="460">
        <v>50000</v>
      </c>
      <c r="F16" s="460">
        <v>50000</v>
      </c>
      <c r="G16" s="460">
        <v>50000</v>
      </c>
      <c r="H16" s="460">
        <v>50000</v>
      </c>
      <c r="I16" s="460">
        <v>50000</v>
      </c>
      <c r="J16" s="461">
        <v>50000</v>
      </c>
      <c r="K16" s="459">
        <v>50000</v>
      </c>
      <c r="L16" s="460">
        <v>50000</v>
      </c>
      <c r="M16" s="460">
        <v>50000</v>
      </c>
      <c r="N16" s="460">
        <v>50000</v>
      </c>
      <c r="O16" s="461">
        <v>50000</v>
      </c>
      <c r="P16" s="490"/>
      <c r="Q16" s="459">
        <v>50000</v>
      </c>
      <c r="R16" s="460">
        <v>50000</v>
      </c>
      <c r="S16" s="666">
        <v>50000</v>
      </c>
      <c r="T16" s="161"/>
      <c r="U16" s="162"/>
    </row>
    <row r="17" spans="1:23" ht="12" customHeight="1" x14ac:dyDescent="0.3">
      <c r="A17" s="38" t="s">
        <v>11</v>
      </c>
      <c r="B17" s="38"/>
      <c r="C17" s="459"/>
      <c r="D17" s="460"/>
      <c r="E17" s="460"/>
      <c r="F17" s="460"/>
      <c r="G17" s="460"/>
      <c r="H17" s="460"/>
      <c r="I17" s="460"/>
      <c r="J17" s="461"/>
      <c r="K17" s="459"/>
      <c r="L17" s="460"/>
      <c r="M17" s="460"/>
      <c r="N17" s="460"/>
      <c r="O17" s="461"/>
      <c r="P17" s="490"/>
      <c r="Q17" s="459"/>
      <c r="R17" s="460"/>
      <c r="S17" s="666">
        <v>0</v>
      </c>
      <c r="T17" s="460"/>
      <c r="U17" s="461"/>
    </row>
    <row r="18" spans="1:23" ht="12" customHeight="1" x14ac:dyDescent="0.3">
      <c r="A18" s="394" t="s">
        <v>12</v>
      </c>
      <c r="B18" s="41"/>
      <c r="C18" s="436">
        <f t="shared" ref="C18:O18" si="0">C12+SUM(C14:C17)</f>
        <v>1005000</v>
      </c>
      <c r="D18" s="437">
        <f t="shared" si="0"/>
        <v>1005000</v>
      </c>
      <c r="E18" s="437">
        <f t="shared" si="0"/>
        <v>1005000</v>
      </c>
      <c r="F18" s="437">
        <f t="shared" si="0"/>
        <v>1005000</v>
      </c>
      <c r="G18" s="437">
        <f t="shared" si="0"/>
        <v>1005000</v>
      </c>
      <c r="H18" s="437">
        <f t="shared" si="0"/>
        <v>1005000</v>
      </c>
      <c r="I18" s="437">
        <f t="shared" si="0"/>
        <v>1005000</v>
      </c>
      <c r="J18" s="438">
        <f t="shared" si="0"/>
        <v>1005000</v>
      </c>
      <c r="K18" s="436">
        <f t="shared" si="0"/>
        <v>1005000</v>
      </c>
      <c r="L18" s="437">
        <f t="shared" si="0"/>
        <v>1005000</v>
      </c>
      <c r="M18" s="437">
        <f t="shared" si="0"/>
        <v>1005000</v>
      </c>
      <c r="N18" s="437">
        <f t="shared" si="0"/>
        <v>1005000</v>
      </c>
      <c r="O18" s="438">
        <f t="shared" si="0"/>
        <v>1005000</v>
      </c>
      <c r="P18" s="43"/>
      <c r="Q18" s="436">
        <f t="shared" ref="Q18:S18" si="1">Q12+SUM(Q14:Q17)</f>
        <v>1005000</v>
      </c>
      <c r="R18" s="437">
        <f t="shared" si="1"/>
        <v>1005000</v>
      </c>
      <c r="S18" s="437">
        <f t="shared" si="1"/>
        <v>1005000</v>
      </c>
      <c r="T18" s="437"/>
      <c r="U18" s="438"/>
    </row>
    <row r="19" spans="1:23" ht="12" customHeight="1" x14ac:dyDescent="0.3">
      <c r="A19" s="396" t="s">
        <v>13</v>
      </c>
      <c r="B19" s="51"/>
      <c r="C19" s="48"/>
      <c r="D19" s="49">
        <f t="shared" ref="D19:I19" si="2">+D18/C18-1</f>
        <v>0</v>
      </c>
      <c r="E19" s="49">
        <f t="shared" si="2"/>
        <v>0</v>
      </c>
      <c r="F19" s="49">
        <f t="shared" si="2"/>
        <v>0</v>
      </c>
      <c r="G19" s="49">
        <f t="shared" si="2"/>
        <v>0</v>
      </c>
      <c r="H19" s="49">
        <f t="shared" si="2"/>
        <v>0</v>
      </c>
      <c r="I19" s="49">
        <f t="shared" si="2"/>
        <v>0</v>
      </c>
      <c r="J19" s="50">
        <f>+J18/I18-1</f>
        <v>0</v>
      </c>
      <c r="K19" s="48">
        <f t="shared" ref="K19:O19" si="3">+K18/J18-1</f>
        <v>0</v>
      </c>
      <c r="L19" s="49">
        <f t="shared" si="3"/>
        <v>0</v>
      </c>
      <c r="M19" s="49">
        <f t="shared" si="3"/>
        <v>0</v>
      </c>
      <c r="N19" s="49">
        <f t="shared" si="3"/>
        <v>0</v>
      </c>
      <c r="O19" s="50">
        <f t="shared" si="3"/>
        <v>0</v>
      </c>
      <c r="P19" s="47"/>
      <c r="Q19" s="48">
        <f>Q18/J18-1</f>
        <v>0</v>
      </c>
      <c r="R19" s="49">
        <f>+R18/Q18-1</f>
        <v>0</v>
      </c>
      <c r="S19" s="49">
        <f>+S18/R18-1</f>
        <v>0</v>
      </c>
      <c r="T19" s="49"/>
      <c r="U19" s="50"/>
    </row>
    <row r="20" spans="1:23" ht="12" customHeight="1" x14ac:dyDescent="0.3">
      <c r="A20" s="51"/>
      <c r="B20" s="51"/>
      <c r="C20" s="51"/>
      <c r="D20" s="51"/>
      <c r="E20" s="51"/>
      <c r="F20" s="51"/>
      <c r="G20" s="51"/>
      <c r="H20" s="51"/>
      <c r="I20" s="51"/>
      <c r="J20" s="51"/>
      <c r="K20" s="54"/>
      <c r="L20" s="54"/>
      <c r="M20" s="54"/>
      <c r="N20" s="54"/>
      <c r="O20" s="54"/>
      <c r="P20" s="47"/>
      <c r="Q20" s="54"/>
      <c r="R20" s="54"/>
      <c r="S20" s="54"/>
      <c r="T20" s="54"/>
      <c r="U20" s="54"/>
    </row>
    <row r="21" spans="1:23" ht="15.5" customHeight="1" x14ac:dyDescent="0.3">
      <c r="A21" s="28" t="s">
        <v>14</v>
      </c>
      <c r="B21" s="28"/>
      <c r="C21" s="28"/>
      <c r="D21" s="28"/>
      <c r="E21" s="28"/>
      <c r="F21" s="28"/>
      <c r="G21" s="28"/>
      <c r="H21" s="28"/>
      <c r="I21" s="28"/>
      <c r="J21" s="28"/>
      <c r="K21" s="30"/>
      <c r="L21" s="30"/>
      <c r="M21" s="30"/>
      <c r="N21" s="30"/>
      <c r="O21" s="31"/>
      <c r="P21" s="31"/>
      <c r="Q21" s="30"/>
      <c r="R21" s="30"/>
      <c r="S21" s="32"/>
      <c r="T21" s="32"/>
      <c r="U21" s="32"/>
    </row>
    <row r="22" spans="1:23" ht="12" customHeight="1" x14ac:dyDescent="0.3">
      <c r="A22" s="395" t="s">
        <v>15</v>
      </c>
      <c r="B22" s="34"/>
      <c r="C22" s="453">
        <v>800000</v>
      </c>
      <c r="D22" s="454">
        <v>800000</v>
      </c>
      <c r="E22" s="454">
        <v>800000</v>
      </c>
      <c r="F22" s="454">
        <v>800000</v>
      </c>
      <c r="G22" s="454">
        <v>800000</v>
      </c>
      <c r="H22" s="454">
        <v>800000</v>
      </c>
      <c r="I22" s="454">
        <v>800000</v>
      </c>
      <c r="J22" s="455">
        <v>800000</v>
      </c>
      <c r="K22" s="462">
        <v>800000</v>
      </c>
      <c r="L22" s="463">
        <v>800000</v>
      </c>
      <c r="M22" s="463">
        <v>800000</v>
      </c>
      <c r="N22" s="463">
        <v>800000</v>
      </c>
      <c r="O22" s="464">
        <v>800000</v>
      </c>
      <c r="P22" s="43"/>
      <c r="Q22" s="462">
        <v>800000</v>
      </c>
      <c r="R22" s="463">
        <v>800000</v>
      </c>
      <c r="S22" s="667">
        <v>800000</v>
      </c>
      <c r="T22" s="463"/>
      <c r="U22" s="464"/>
    </row>
    <row r="23" spans="1:23" ht="12" customHeight="1" x14ac:dyDescent="0.3">
      <c r="A23" s="34" t="s">
        <v>61</v>
      </c>
      <c r="B23" s="38"/>
      <c r="C23" s="459">
        <v>100000</v>
      </c>
      <c r="D23" s="460">
        <v>100000</v>
      </c>
      <c r="E23" s="460">
        <v>100000</v>
      </c>
      <c r="F23" s="460">
        <v>100000</v>
      </c>
      <c r="G23" s="460">
        <v>100000</v>
      </c>
      <c r="H23" s="460">
        <v>100000</v>
      </c>
      <c r="I23" s="460">
        <v>100000</v>
      </c>
      <c r="J23" s="461">
        <v>100000</v>
      </c>
      <c r="K23" s="456">
        <v>100000</v>
      </c>
      <c r="L23" s="457">
        <v>100000</v>
      </c>
      <c r="M23" s="457">
        <v>100000</v>
      </c>
      <c r="N23" s="457">
        <v>100000</v>
      </c>
      <c r="O23" s="458">
        <v>100000</v>
      </c>
      <c r="P23" s="43"/>
      <c r="Q23" s="456">
        <v>100000</v>
      </c>
      <c r="R23" s="457">
        <v>100000</v>
      </c>
      <c r="S23" s="665">
        <v>100000</v>
      </c>
      <c r="T23" s="457"/>
      <c r="U23" s="458"/>
    </row>
    <row r="24" spans="1:23" ht="12" customHeight="1" x14ac:dyDescent="0.3">
      <c r="A24" s="34" t="s">
        <v>62</v>
      </c>
      <c r="B24" s="38"/>
      <c r="C24" s="459">
        <v>50000</v>
      </c>
      <c r="D24" s="460">
        <v>50000</v>
      </c>
      <c r="E24" s="460">
        <v>50000</v>
      </c>
      <c r="F24" s="460">
        <v>50000</v>
      </c>
      <c r="G24" s="460">
        <v>50000</v>
      </c>
      <c r="H24" s="460">
        <v>50000</v>
      </c>
      <c r="I24" s="460">
        <v>50000</v>
      </c>
      <c r="J24" s="461">
        <v>50000</v>
      </c>
      <c r="K24" s="456">
        <v>50000</v>
      </c>
      <c r="L24" s="457">
        <v>50000</v>
      </c>
      <c r="M24" s="457">
        <v>50000</v>
      </c>
      <c r="N24" s="457">
        <v>50000</v>
      </c>
      <c r="O24" s="458">
        <v>50000</v>
      </c>
      <c r="P24" s="43"/>
      <c r="Q24" s="456">
        <v>50000</v>
      </c>
      <c r="R24" s="457">
        <v>50000</v>
      </c>
      <c r="S24" s="665">
        <v>50000</v>
      </c>
      <c r="T24" s="457"/>
      <c r="U24" s="458"/>
    </row>
    <row r="25" spans="1:23" ht="12" customHeight="1" x14ac:dyDescent="0.3">
      <c r="A25" s="34" t="s">
        <v>63</v>
      </c>
      <c r="B25" s="38"/>
      <c r="C25" s="459">
        <v>40000</v>
      </c>
      <c r="D25" s="460">
        <v>40000</v>
      </c>
      <c r="E25" s="460">
        <v>40000</v>
      </c>
      <c r="F25" s="460">
        <v>40000</v>
      </c>
      <c r="G25" s="460">
        <v>40000</v>
      </c>
      <c r="H25" s="460">
        <v>40000</v>
      </c>
      <c r="I25" s="460">
        <v>40000</v>
      </c>
      <c r="J25" s="461">
        <v>40000</v>
      </c>
      <c r="K25" s="456">
        <v>40000</v>
      </c>
      <c r="L25" s="457">
        <v>40000</v>
      </c>
      <c r="M25" s="457">
        <v>40000</v>
      </c>
      <c r="N25" s="457">
        <v>40000</v>
      </c>
      <c r="O25" s="458">
        <v>40000</v>
      </c>
      <c r="P25" s="43"/>
      <c r="Q25" s="456">
        <v>40000</v>
      </c>
      <c r="R25" s="457">
        <v>40000</v>
      </c>
      <c r="S25" s="665">
        <v>40000</v>
      </c>
      <c r="T25" s="457"/>
      <c r="U25" s="458"/>
    </row>
    <row r="26" spans="1:23" ht="12" customHeight="1" x14ac:dyDescent="0.3">
      <c r="A26" s="34" t="s">
        <v>16</v>
      </c>
      <c r="B26" s="38"/>
      <c r="C26" s="459"/>
      <c r="D26" s="460"/>
      <c r="E26" s="460"/>
      <c r="F26" s="460"/>
      <c r="G26" s="460"/>
      <c r="H26" s="460"/>
      <c r="I26" s="460"/>
      <c r="J26" s="461"/>
      <c r="K26" s="456"/>
      <c r="L26" s="457"/>
      <c r="M26" s="457"/>
      <c r="N26" s="457"/>
      <c r="O26" s="458"/>
      <c r="P26" s="43"/>
      <c r="Q26" s="456"/>
      <c r="R26" s="457"/>
      <c r="S26" s="665">
        <v>0</v>
      </c>
      <c r="T26" s="457"/>
      <c r="U26" s="458"/>
    </row>
    <row r="27" spans="1:23" ht="12" customHeight="1" x14ac:dyDescent="0.3">
      <c r="A27" s="34" t="s">
        <v>64</v>
      </c>
      <c r="B27" s="38"/>
      <c r="C27" s="459">
        <v>15000</v>
      </c>
      <c r="D27" s="460">
        <v>15000</v>
      </c>
      <c r="E27" s="460">
        <v>15000</v>
      </c>
      <c r="F27" s="460">
        <v>15000</v>
      </c>
      <c r="G27" s="460">
        <v>15000</v>
      </c>
      <c r="H27" s="460">
        <v>15000</v>
      </c>
      <c r="I27" s="460">
        <v>15000</v>
      </c>
      <c r="J27" s="461">
        <v>15000</v>
      </c>
      <c r="K27" s="456">
        <v>15000</v>
      </c>
      <c r="L27" s="457">
        <v>15000</v>
      </c>
      <c r="M27" s="457">
        <v>15000</v>
      </c>
      <c r="N27" s="457">
        <v>15000</v>
      </c>
      <c r="O27" s="458">
        <v>15000</v>
      </c>
      <c r="P27" s="43"/>
      <c r="Q27" s="456">
        <v>15000</v>
      </c>
      <c r="R27" s="457">
        <v>15000</v>
      </c>
      <c r="S27" s="665">
        <v>15000</v>
      </c>
      <c r="T27" s="457"/>
      <c r="U27" s="458"/>
    </row>
    <row r="28" spans="1:23" ht="12" customHeight="1" x14ac:dyDescent="0.3">
      <c r="A28" s="34" t="s">
        <v>65</v>
      </c>
      <c r="B28" s="38"/>
      <c r="C28" s="459"/>
      <c r="D28" s="460"/>
      <c r="E28" s="460"/>
      <c r="F28" s="460"/>
      <c r="G28" s="460"/>
      <c r="H28" s="460"/>
      <c r="I28" s="460"/>
      <c r="J28" s="461"/>
      <c r="K28" s="456"/>
      <c r="L28" s="457"/>
      <c r="M28" s="457"/>
      <c r="N28" s="457"/>
      <c r="O28" s="458"/>
      <c r="P28" s="43"/>
      <c r="Q28" s="456"/>
      <c r="R28" s="457"/>
      <c r="S28" s="665">
        <v>0</v>
      </c>
      <c r="T28" s="457"/>
      <c r="U28" s="458"/>
    </row>
    <row r="29" spans="1:23" ht="12" customHeight="1" x14ac:dyDescent="0.3">
      <c r="A29" s="34" t="s">
        <v>17</v>
      </c>
      <c r="B29" s="38"/>
      <c r="C29" s="833"/>
      <c r="D29" s="834"/>
      <c r="E29" s="834"/>
      <c r="F29" s="834"/>
      <c r="G29" s="834"/>
      <c r="H29" s="834"/>
      <c r="I29" s="834"/>
      <c r="J29" s="835"/>
      <c r="K29" s="830"/>
      <c r="L29" s="831"/>
      <c r="M29" s="831"/>
      <c r="N29" s="831"/>
      <c r="O29" s="832"/>
      <c r="P29" s="43"/>
      <c r="Q29" s="830"/>
      <c r="R29" s="831"/>
      <c r="S29" s="836"/>
      <c r="T29" s="831"/>
      <c r="U29" s="832"/>
      <c r="W29" s="390"/>
    </row>
    <row r="30" spans="1:23" ht="12" customHeight="1" x14ac:dyDescent="0.3">
      <c r="A30" s="34" t="s">
        <v>66</v>
      </c>
      <c r="B30" s="38"/>
      <c r="C30" s="833"/>
      <c r="D30" s="834"/>
      <c r="E30" s="834"/>
      <c r="F30" s="834"/>
      <c r="G30" s="834"/>
      <c r="H30" s="834"/>
      <c r="I30" s="834"/>
      <c r="J30" s="835"/>
      <c r="K30" s="830"/>
      <c r="L30" s="831"/>
      <c r="M30" s="831"/>
      <c r="N30" s="831"/>
      <c r="O30" s="832"/>
      <c r="P30" s="43"/>
      <c r="Q30" s="830"/>
      <c r="R30" s="831"/>
      <c r="S30" s="836"/>
      <c r="T30" s="831"/>
      <c r="U30" s="832"/>
    </row>
    <row r="31" spans="1:23" s="440" customFormat="1" ht="12" customHeight="1" x14ac:dyDescent="0.3">
      <c r="A31" s="435" t="s">
        <v>18</v>
      </c>
      <c r="B31" s="394"/>
      <c r="C31" s="803">
        <f t="shared" ref="C31:J31" si="4">SUM(C22:C30)</f>
        <v>1005000</v>
      </c>
      <c r="D31" s="804">
        <f t="shared" si="4"/>
        <v>1005000</v>
      </c>
      <c r="E31" s="804">
        <f t="shared" si="4"/>
        <v>1005000</v>
      </c>
      <c r="F31" s="804">
        <f t="shared" si="4"/>
        <v>1005000</v>
      </c>
      <c r="G31" s="804">
        <f t="shared" si="4"/>
        <v>1005000</v>
      </c>
      <c r="H31" s="804">
        <f t="shared" si="4"/>
        <v>1005000</v>
      </c>
      <c r="I31" s="804">
        <f t="shared" si="4"/>
        <v>1005000</v>
      </c>
      <c r="J31" s="805">
        <f t="shared" si="4"/>
        <v>1005000</v>
      </c>
      <c r="K31" s="436">
        <f>SUM(K22:K30)</f>
        <v>1005000</v>
      </c>
      <c r="L31" s="437">
        <f t="shared" ref="L31:S31" si="5">SUM(L22:L30)</f>
        <v>1005000</v>
      </c>
      <c r="M31" s="437">
        <f t="shared" si="5"/>
        <v>1005000</v>
      </c>
      <c r="N31" s="437">
        <f t="shared" si="5"/>
        <v>1005000</v>
      </c>
      <c r="O31" s="438">
        <f t="shared" si="5"/>
        <v>1005000</v>
      </c>
      <c r="P31" s="43"/>
      <c r="Q31" s="436">
        <f t="shared" si="5"/>
        <v>1005000</v>
      </c>
      <c r="R31" s="437">
        <f t="shared" si="5"/>
        <v>1005000</v>
      </c>
      <c r="S31" s="437">
        <f t="shared" si="5"/>
        <v>1005000</v>
      </c>
      <c r="T31" s="437"/>
      <c r="U31" s="438"/>
    </row>
    <row r="32" spans="1:23" ht="12" customHeight="1" x14ac:dyDescent="0.3">
      <c r="A32" s="396" t="s">
        <v>13</v>
      </c>
      <c r="B32" s="51"/>
      <c r="C32" s="48"/>
      <c r="D32" s="49">
        <f t="shared" ref="D32:I32" si="6">+D31/C31-1</f>
        <v>0</v>
      </c>
      <c r="E32" s="49">
        <f t="shared" si="6"/>
        <v>0</v>
      </c>
      <c r="F32" s="49">
        <f t="shared" si="6"/>
        <v>0</v>
      </c>
      <c r="G32" s="49">
        <f t="shared" si="6"/>
        <v>0</v>
      </c>
      <c r="H32" s="49">
        <f t="shared" si="6"/>
        <v>0</v>
      </c>
      <c r="I32" s="49">
        <f t="shared" si="6"/>
        <v>0</v>
      </c>
      <c r="J32" s="50">
        <f>+J31/I31-1</f>
        <v>0</v>
      </c>
      <c r="K32" s="48">
        <f t="shared" ref="K32:O32" si="7">+K31/J31-1</f>
        <v>0</v>
      </c>
      <c r="L32" s="49">
        <f t="shared" si="7"/>
        <v>0</v>
      </c>
      <c r="M32" s="49">
        <f t="shared" si="7"/>
        <v>0</v>
      </c>
      <c r="N32" s="49">
        <f t="shared" si="7"/>
        <v>0</v>
      </c>
      <c r="O32" s="50">
        <f t="shared" si="7"/>
        <v>0</v>
      </c>
      <c r="P32" s="47"/>
      <c r="Q32" s="48">
        <f>Q31/J31-1</f>
        <v>0</v>
      </c>
      <c r="R32" s="49">
        <f>+R31/Q31-1</f>
        <v>0</v>
      </c>
      <c r="S32" s="49">
        <f>+S31/R31-1</f>
        <v>0</v>
      </c>
      <c r="T32" s="49"/>
      <c r="U32" s="50"/>
    </row>
    <row r="33" spans="1:22" ht="12" customHeight="1" x14ac:dyDescent="0.3">
      <c r="A33" s="51"/>
      <c r="B33" s="53"/>
      <c r="C33" s="53"/>
      <c r="D33" s="53"/>
      <c r="E33" s="53"/>
      <c r="F33" s="53"/>
      <c r="G33" s="53"/>
      <c r="H33" s="53"/>
      <c r="I33" s="53"/>
      <c r="J33" s="53"/>
      <c r="K33" s="53"/>
      <c r="L33" s="53"/>
      <c r="M33" s="53"/>
      <c r="N33" s="53"/>
      <c r="O33" s="53"/>
      <c r="P33" s="53"/>
      <c r="Q33" s="53"/>
      <c r="R33" s="53"/>
      <c r="S33" s="54"/>
      <c r="T33" s="54"/>
      <c r="U33" s="54"/>
    </row>
    <row r="34" spans="1:22" ht="15.5" customHeight="1" x14ac:dyDescent="0.3">
      <c r="A34" s="28" t="s">
        <v>19</v>
      </c>
      <c r="B34" s="28"/>
      <c r="C34" s="28"/>
      <c r="D34" s="28"/>
      <c r="E34" s="28"/>
      <c r="F34" s="28"/>
      <c r="G34" s="28"/>
      <c r="H34" s="28"/>
      <c r="I34" s="28"/>
      <c r="J34" s="28"/>
      <c r="K34" s="30"/>
      <c r="L34" s="30"/>
      <c r="M34" s="30"/>
      <c r="N34" s="30"/>
      <c r="O34" s="31"/>
      <c r="P34" s="31"/>
      <c r="Q34" s="30"/>
      <c r="R34" s="30"/>
      <c r="S34" s="30"/>
      <c r="T34" s="30"/>
      <c r="U34" s="30"/>
    </row>
    <row r="35" spans="1:22" ht="12" customHeight="1" x14ac:dyDescent="0.3">
      <c r="A35" s="28" t="s">
        <v>20</v>
      </c>
      <c r="B35" s="28"/>
      <c r="C35" s="28"/>
      <c r="D35" s="28"/>
      <c r="E35" s="28"/>
      <c r="F35" s="28"/>
      <c r="G35" s="28"/>
      <c r="H35" s="28"/>
      <c r="I35" s="28"/>
      <c r="J35" s="28"/>
      <c r="K35" s="30"/>
      <c r="L35" s="30"/>
      <c r="M35" s="30"/>
      <c r="N35" s="30"/>
      <c r="O35" s="30"/>
      <c r="P35" s="30"/>
      <c r="Q35" s="30"/>
      <c r="R35" s="30"/>
      <c r="S35" s="30"/>
      <c r="T35" s="30"/>
      <c r="U35" s="30"/>
    </row>
    <row r="36" spans="1:22" s="22" customFormat="1" ht="12" customHeight="1" x14ac:dyDescent="0.3">
      <c r="A36" s="64" t="s">
        <v>48</v>
      </c>
      <c r="B36" s="65"/>
      <c r="C36" s="463">
        <v>750000</v>
      </c>
      <c r="D36" s="463">
        <v>750000</v>
      </c>
      <c r="E36" s="463">
        <v>750000</v>
      </c>
      <c r="F36" s="463">
        <v>750000</v>
      </c>
      <c r="G36" s="463">
        <v>750000</v>
      </c>
      <c r="H36" s="463">
        <v>750000</v>
      </c>
      <c r="I36" s="463">
        <v>750000</v>
      </c>
      <c r="J36" s="463">
        <v>750000</v>
      </c>
      <c r="K36" s="462">
        <v>750000</v>
      </c>
      <c r="L36" s="463">
        <v>750000</v>
      </c>
      <c r="M36" s="463">
        <v>750000</v>
      </c>
      <c r="N36" s="463">
        <v>750000</v>
      </c>
      <c r="O36" s="464">
        <v>750000</v>
      </c>
      <c r="P36" s="66">
        <v>750000</v>
      </c>
      <c r="Q36" s="462">
        <v>750000</v>
      </c>
      <c r="R36" s="463">
        <v>750000</v>
      </c>
      <c r="S36" s="667">
        <v>750000</v>
      </c>
      <c r="T36" s="463"/>
      <c r="U36" s="464"/>
      <c r="V36" s="1"/>
    </row>
    <row r="37" spans="1:22" s="22" customFormat="1" ht="12" customHeight="1" x14ac:dyDescent="0.3">
      <c r="A37" s="69" t="s">
        <v>49</v>
      </c>
      <c r="B37" s="65"/>
      <c r="C37" s="457"/>
      <c r="D37" s="457"/>
      <c r="E37" s="457"/>
      <c r="F37" s="457"/>
      <c r="G37" s="457"/>
      <c r="H37" s="457"/>
      <c r="I37" s="457"/>
      <c r="J37" s="457"/>
      <c r="K37" s="456"/>
      <c r="L37" s="457"/>
      <c r="M37" s="457"/>
      <c r="N37" s="457"/>
      <c r="O37" s="458"/>
      <c r="P37" s="66"/>
      <c r="Q37" s="456"/>
      <c r="R37" s="457"/>
      <c r="S37" s="665">
        <v>0</v>
      </c>
      <c r="T37" s="457"/>
      <c r="U37" s="458"/>
      <c r="V37" s="1"/>
    </row>
    <row r="38" spans="1:22" s="22" customFormat="1" ht="12" customHeight="1" x14ac:dyDescent="0.3">
      <c r="A38" s="69" t="s">
        <v>50</v>
      </c>
      <c r="B38" s="65"/>
      <c r="C38" s="457">
        <v>50000</v>
      </c>
      <c r="D38" s="457">
        <v>50000</v>
      </c>
      <c r="E38" s="457">
        <v>50000</v>
      </c>
      <c r="F38" s="457">
        <v>50000</v>
      </c>
      <c r="G38" s="457">
        <v>50000</v>
      </c>
      <c r="H38" s="457">
        <v>50000</v>
      </c>
      <c r="I38" s="457">
        <v>50000</v>
      </c>
      <c r="J38" s="457">
        <v>50000</v>
      </c>
      <c r="K38" s="456">
        <v>50000</v>
      </c>
      <c r="L38" s="457">
        <v>50000</v>
      </c>
      <c r="M38" s="457">
        <v>50000</v>
      </c>
      <c r="N38" s="457">
        <v>50000</v>
      </c>
      <c r="O38" s="458">
        <v>50000</v>
      </c>
      <c r="P38" s="66">
        <v>50000</v>
      </c>
      <c r="Q38" s="456">
        <v>50000</v>
      </c>
      <c r="R38" s="457">
        <v>50000</v>
      </c>
      <c r="S38" s="665">
        <v>50000</v>
      </c>
      <c r="T38" s="457"/>
      <c r="U38" s="458"/>
      <c r="V38" s="1"/>
    </row>
    <row r="39" spans="1:22" s="22" customFormat="1" ht="12" customHeight="1" x14ac:dyDescent="0.3">
      <c r="A39" s="70" t="s">
        <v>51</v>
      </c>
      <c r="B39" s="65"/>
      <c r="C39" s="446">
        <f t="shared" ref="C39" si="8">SUM(C36:C38)</f>
        <v>800000</v>
      </c>
      <c r="D39" s="446">
        <f t="shared" ref="D39:O39" si="9">SUM(D36:D38)</f>
        <v>800000</v>
      </c>
      <c r="E39" s="446">
        <f t="shared" si="9"/>
        <v>800000</v>
      </c>
      <c r="F39" s="446">
        <f t="shared" si="9"/>
        <v>800000</v>
      </c>
      <c r="G39" s="446">
        <f t="shared" si="9"/>
        <v>800000</v>
      </c>
      <c r="H39" s="446">
        <f t="shared" si="9"/>
        <v>800000</v>
      </c>
      <c r="I39" s="446">
        <f t="shared" si="9"/>
        <v>800000</v>
      </c>
      <c r="J39" s="446">
        <f t="shared" si="9"/>
        <v>800000</v>
      </c>
      <c r="K39" s="445">
        <f t="shared" si="9"/>
        <v>800000</v>
      </c>
      <c r="L39" s="446">
        <f t="shared" si="9"/>
        <v>800000</v>
      </c>
      <c r="M39" s="446">
        <f t="shared" si="9"/>
        <v>800000</v>
      </c>
      <c r="N39" s="446">
        <f t="shared" si="9"/>
        <v>800000</v>
      </c>
      <c r="O39" s="447">
        <f t="shared" si="9"/>
        <v>800000</v>
      </c>
      <c r="P39" s="66"/>
      <c r="Q39" s="445">
        <f t="shared" ref="Q39:S39" si="10">SUM(Q36:Q38)</f>
        <v>800000</v>
      </c>
      <c r="R39" s="446">
        <f t="shared" si="10"/>
        <v>800000</v>
      </c>
      <c r="S39" s="446">
        <f t="shared" si="10"/>
        <v>800000</v>
      </c>
      <c r="T39" s="446"/>
      <c r="U39" s="447"/>
      <c r="V39" s="1"/>
    </row>
    <row r="40" spans="1:22" ht="12" customHeight="1" x14ac:dyDescent="0.3">
      <c r="A40" s="28" t="s">
        <v>21</v>
      </c>
      <c r="B40" s="28"/>
      <c r="C40" s="28"/>
      <c r="D40" s="28"/>
      <c r="E40" s="28"/>
      <c r="F40" s="28"/>
      <c r="G40" s="28"/>
      <c r="H40" s="28"/>
      <c r="I40" s="28"/>
      <c r="J40" s="28"/>
      <c r="K40" s="76"/>
      <c r="L40" s="76"/>
      <c r="M40" s="76"/>
      <c r="N40" s="76"/>
      <c r="O40" s="76"/>
      <c r="P40" s="76"/>
      <c r="Q40" s="76"/>
      <c r="R40" s="76"/>
      <c r="S40" s="29"/>
      <c r="T40" s="29"/>
      <c r="U40" s="29"/>
    </row>
    <row r="41" spans="1:22" s="22" customFormat="1" ht="12" customHeight="1" x14ac:dyDescent="0.3">
      <c r="A41" s="77" t="s">
        <v>52</v>
      </c>
      <c r="B41" s="65"/>
      <c r="C41" s="170">
        <f t="shared" ref="C41" si="11">C16/C39</f>
        <v>6.25E-2</v>
      </c>
      <c r="D41" s="170">
        <f t="shared" ref="D41:O41" si="12">D16/D39</f>
        <v>6.25E-2</v>
      </c>
      <c r="E41" s="170">
        <f t="shared" si="12"/>
        <v>6.25E-2</v>
      </c>
      <c r="F41" s="170">
        <f t="shared" si="12"/>
        <v>6.25E-2</v>
      </c>
      <c r="G41" s="170">
        <f t="shared" si="12"/>
        <v>6.25E-2</v>
      </c>
      <c r="H41" s="170">
        <f t="shared" si="12"/>
        <v>6.25E-2</v>
      </c>
      <c r="I41" s="170">
        <f t="shared" si="12"/>
        <v>6.25E-2</v>
      </c>
      <c r="J41" s="170">
        <f t="shared" si="12"/>
        <v>6.25E-2</v>
      </c>
      <c r="K41" s="169">
        <f t="shared" si="12"/>
        <v>6.25E-2</v>
      </c>
      <c r="L41" s="170">
        <f t="shared" si="12"/>
        <v>6.25E-2</v>
      </c>
      <c r="M41" s="170">
        <f t="shared" si="12"/>
        <v>6.25E-2</v>
      </c>
      <c r="N41" s="170">
        <f t="shared" si="12"/>
        <v>6.25E-2</v>
      </c>
      <c r="O41" s="171">
        <f t="shared" si="12"/>
        <v>6.25E-2</v>
      </c>
      <c r="P41" s="78"/>
      <c r="Q41" s="169">
        <f t="shared" ref="Q41:S41" si="13">Q16/Q39</f>
        <v>6.25E-2</v>
      </c>
      <c r="R41" s="170">
        <f t="shared" si="13"/>
        <v>6.25E-2</v>
      </c>
      <c r="S41" s="668">
        <f t="shared" si="13"/>
        <v>6.25E-2</v>
      </c>
      <c r="T41" s="79"/>
      <c r="U41" s="80"/>
      <c r="V41" s="1"/>
    </row>
    <row r="42" spans="1:22" s="22" customFormat="1" ht="12" customHeight="1" x14ac:dyDescent="0.3">
      <c r="A42" s="81" t="s">
        <v>53</v>
      </c>
      <c r="B42" s="65"/>
      <c r="C42" s="467">
        <v>6.25E-2</v>
      </c>
      <c r="D42" s="468">
        <v>6.25E-2</v>
      </c>
      <c r="E42" s="468">
        <v>6.25E-2</v>
      </c>
      <c r="F42" s="468">
        <v>6.25E-2</v>
      </c>
      <c r="G42" s="468">
        <v>6.25E-2</v>
      </c>
      <c r="H42" s="468">
        <v>6.25E-2</v>
      </c>
      <c r="I42" s="468">
        <v>6.25E-2</v>
      </c>
      <c r="J42" s="468">
        <v>6.25E-2</v>
      </c>
      <c r="K42" s="467">
        <v>6.25E-2</v>
      </c>
      <c r="L42" s="468">
        <v>6.25E-2</v>
      </c>
      <c r="M42" s="468">
        <v>6.25E-2</v>
      </c>
      <c r="N42" s="468">
        <v>6.25E-2</v>
      </c>
      <c r="O42" s="469">
        <v>6.25E-2</v>
      </c>
      <c r="P42" s="470"/>
      <c r="Q42" s="467">
        <v>6.25E-2</v>
      </c>
      <c r="R42" s="468">
        <v>6.25E-2</v>
      </c>
      <c r="S42" s="669">
        <v>6.25E-2</v>
      </c>
      <c r="T42" s="82"/>
      <c r="U42" s="83"/>
      <c r="V42" s="1"/>
    </row>
    <row r="43" spans="1:22" s="22" customFormat="1" ht="12" customHeight="1" x14ac:dyDescent="0.3">
      <c r="A43" s="81" t="s">
        <v>54</v>
      </c>
      <c r="B43" s="65"/>
      <c r="C43" s="467">
        <v>0</v>
      </c>
      <c r="D43" s="468">
        <v>0</v>
      </c>
      <c r="E43" s="468">
        <v>0</v>
      </c>
      <c r="F43" s="468">
        <v>0</v>
      </c>
      <c r="G43" s="468">
        <v>0</v>
      </c>
      <c r="H43" s="468">
        <v>0</v>
      </c>
      <c r="I43" s="468">
        <v>0</v>
      </c>
      <c r="J43" s="468">
        <v>0</v>
      </c>
      <c r="K43" s="467">
        <v>0</v>
      </c>
      <c r="L43" s="468">
        <v>0</v>
      </c>
      <c r="M43" s="468">
        <v>0</v>
      </c>
      <c r="N43" s="468">
        <v>0</v>
      </c>
      <c r="O43" s="469">
        <v>0</v>
      </c>
      <c r="P43" s="470"/>
      <c r="Q43" s="467">
        <v>0</v>
      </c>
      <c r="R43" s="468">
        <v>0</v>
      </c>
      <c r="S43" s="669">
        <v>0</v>
      </c>
      <c r="T43" s="82"/>
      <c r="U43" s="83"/>
      <c r="V43" s="1"/>
    </row>
    <row r="44" spans="1:22" s="22" customFormat="1" ht="12" customHeight="1" x14ac:dyDescent="0.3">
      <c r="A44" s="400" t="s">
        <v>147</v>
      </c>
      <c r="B44" s="65"/>
      <c r="C44" s="472">
        <v>1</v>
      </c>
      <c r="D44" s="473">
        <v>1</v>
      </c>
      <c r="E44" s="473">
        <v>1</v>
      </c>
      <c r="F44" s="473">
        <v>1</v>
      </c>
      <c r="G44" s="473">
        <v>1</v>
      </c>
      <c r="H44" s="473">
        <v>1</v>
      </c>
      <c r="I44" s="473">
        <v>1</v>
      </c>
      <c r="J44" s="473">
        <v>1</v>
      </c>
      <c r="K44" s="472">
        <v>1</v>
      </c>
      <c r="L44" s="473">
        <v>1</v>
      </c>
      <c r="M44" s="473">
        <v>1</v>
      </c>
      <c r="N44" s="473">
        <v>1</v>
      </c>
      <c r="O44" s="474">
        <v>1</v>
      </c>
      <c r="P44" s="475"/>
      <c r="Q44" s="472">
        <v>1</v>
      </c>
      <c r="R44" s="473">
        <v>1</v>
      </c>
      <c r="S44" s="670">
        <v>1</v>
      </c>
      <c r="T44" s="86"/>
      <c r="U44" s="87"/>
      <c r="V44" s="1"/>
    </row>
    <row r="45" spans="1:22" s="22" customFormat="1" ht="5.5" customHeight="1" x14ac:dyDescent="0.3">
      <c r="A45" s="30"/>
      <c r="B45" s="13"/>
      <c r="C45" s="13"/>
      <c r="D45" s="13"/>
      <c r="E45" s="13"/>
      <c r="F45" s="13"/>
      <c r="G45" s="13"/>
      <c r="H45" s="13"/>
      <c r="I45" s="13"/>
      <c r="J45" s="13"/>
      <c r="K45" s="441"/>
      <c r="L45" s="441"/>
      <c r="M45" s="441"/>
      <c r="N45" s="441"/>
      <c r="O45" s="441"/>
      <c r="P45" s="84"/>
      <c r="Q45" s="441"/>
      <c r="R45" s="441"/>
      <c r="S45" s="671"/>
      <c r="T45" s="443"/>
      <c r="U45" s="443"/>
      <c r="V45" s="1"/>
    </row>
    <row r="46" spans="1:22" s="172" customFormat="1" ht="12" customHeight="1" x14ac:dyDescent="0.3">
      <c r="A46" s="98" t="s">
        <v>67</v>
      </c>
      <c r="B46" s="13"/>
      <c r="C46" s="550"/>
      <c r="D46" s="13"/>
      <c r="E46" s="13"/>
      <c r="F46" s="13"/>
      <c r="G46" s="13"/>
      <c r="H46" s="13"/>
      <c r="I46" s="13"/>
      <c r="J46" s="13"/>
      <c r="K46" s="47"/>
      <c r="L46" s="47"/>
      <c r="M46" s="47"/>
      <c r="N46" s="401"/>
      <c r="O46" s="401"/>
      <c r="P46" s="401"/>
      <c r="Q46" s="47"/>
      <c r="R46" s="47"/>
      <c r="S46" s="401"/>
      <c r="T46" s="401"/>
      <c r="U46" s="401"/>
      <c r="V46" s="173"/>
    </row>
    <row r="47" spans="1:22" s="173" customFormat="1" ht="12" customHeight="1" x14ac:dyDescent="0.3">
      <c r="A47" s="383" t="s">
        <v>148</v>
      </c>
      <c r="B47" s="380"/>
      <c r="C47" s="828"/>
      <c r="D47" s="829"/>
      <c r="E47" s="828"/>
      <c r="F47" s="823">
        <v>50</v>
      </c>
      <c r="G47" s="823">
        <v>150</v>
      </c>
      <c r="H47" s="823">
        <v>200</v>
      </c>
      <c r="I47" s="823">
        <v>600</v>
      </c>
      <c r="J47" s="823">
        <v>500</v>
      </c>
      <c r="K47" s="465">
        <v>20000</v>
      </c>
      <c r="L47" s="466">
        <v>55000</v>
      </c>
      <c r="M47" s="466">
        <v>65000</v>
      </c>
      <c r="N47" s="466">
        <v>65000</v>
      </c>
      <c r="O47" s="551">
        <v>65000</v>
      </c>
      <c r="P47" s="402"/>
      <c r="Q47" s="465">
        <v>30000</v>
      </c>
      <c r="R47" s="466">
        <v>50000</v>
      </c>
      <c r="S47" s="154">
        <v>60000</v>
      </c>
      <c r="T47" s="153"/>
      <c r="U47" s="371"/>
    </row>
    <row r="48" spans="1:22" s="22" customFormat="1" ht="5.5" customHeight="1" x14ac:dyDescent="0.3">
      <c r="A48" s="30"/>
      <c r="B48" s="13"/>
      <c r="C48" s="13"/>
      <c r="D48" s="13"/>
      <c r="E48" s="13"/>
      <c r="F48" s="13"/>
      <c r="G48" s="13"/>
      <c r="H48" s="13"/>
      <c r="I48" s="13"/>
      <c r="J48" s="13"/>
      <c r="K48" s="441"/>
      <c r="L48" s="441"/>
      <c r="M48" s="441"/>
      <c r="N48" s="441"/>
      <c r="O48" s="441"/>
      <c r="P48" s="84"/>
      <c r="Q48" s="441"/>
      <c r="R48" s="441"/>
      <c r="S48" s="442"/>
      <c r="T48" s="443"/>
      <c r="U48" s="443"/>
      <c r="V48" s="1"/>
    </row>
    <row r="49" spans="1:22" s="145" customFormat="1" ht="12" customHeight="1" x14ac:dyDescent="0.3">
      <c r="A49" s="378" t="s">
        <v>161</v>
      </c>
      <c r="B49" s="5"/>
      <c r="C49" s="5"/>
      <c r="D49" s="5"/>
      <c r="E49" s="5"/>
      <c r="F49" s="5"/>
      <c r="G49" s="5"/>
      <c r="H49" s="5"/>
      <c r="I49" s="5"/>
      <c r="J49" s="5"/>
      <c r="K49" s="52"/>
      <c r="L49" s="52"/>
      <c r="M49" s="52"/>
      <c r="N49" s="144"/>
      <c r="O49" s="144"/>
      <c r="P49" s="144"/>
      <c r="Q49" s="52"/>
      <c r="R49" s="52"/>
      <c r="S49" s="144"/>
      <c r="T49" s="144"/>
      <c r="U49" s="144"/>
    </row>
    <row r="50" spans="1:22" s="22" customFormat="1" ht="12" customHeight="1" x14ac:dyDescent="0.3">
      <c r="A50" s="64" t="s">
        <v>162</v>
      </c>
      <c r="B50" s="65"/>
      <c r="C50" s="824"/>
      <c r="D50" s="824"/>
      <c r="E50" s="824"/>
      <c r="F50" s="824"/>
      <c r="G50" s="824"/>
      <c r="H50" s="824"/>
      <c r="I50" s="824"/>
      <c r="J50" s="825"/>
      <c r="K50" s="691">
        <v>100000</v>
      </c>
      <c r="L50" s="692">
        <v>100000</v>
      </c>
      <c r="M50" s="692">
        <v>100000</v>
      </c>
      <c r="N50" s="692">
        <v>100000</v>
      </c>
      <c r="O50" s="698">
        <v>100000</v>
      </c>
      <c r="P50" s="66"/>
      <c r="Q50" s="691">
        <f t="shared" ref="Q50:R50" si="14">Q15</f>
        <v>100000</v>
      </c>
      <c r="R50" s="692">
        <f t="shared" si="14"/>
        <v>100000</v>
      </c>
      <c r="S50" s="693">
        <f>S15</f>
        <v>100000</v>
      </c>
      <c r="T50" s="67"/>
      <c r="U50" s="68"/>
      <c r="V50" s="1"/>
    </row>
    <row r="51" spans="1:22" s="22" customFormat="1" ht="12" customHeight="1" x14ac:dyDescent="0.3">
      <c r="A51" s="69" t="s">
        <v>163</v>
      </c>
      <c r="B51" s="65"/>
      <c r="C51" s="678"/>
      <c r="D51" s="678"/>
      <c r="E51" s="678"/>
      <c r="F51" s="678"/>
      <c r="G51" s="678"/>
      <c r="H51" s="678"/>
      <c r="I51" s="678"/>
      <c r="J51" s="826"/>
      <c r="K51" s="695">
        <v>46875</v>
      </c>
      <c r="L51" s="492">
        <v>46875</v>
      </c>
      <c r="M51" s="492">
        <v>46875</v>
      </c>
      <c r="N51" s="492">
        <v>46875</v>
      </c>
      <c r="O51" s="699">
        <v>46875</v>
      </c>
      <c r="P51" s="66"/>
      <c r="Q51" s="695">
        <v>46875</v>
      </c>
      <c r="R51" s="492">
        <v>46875</v>
      </c>
      <c r="S51" s="690">
        <v>46875</v>
      </c>
      <c r="T51" s="57"/>
      <c r="U51" s="58"/>
      <c r="V51" s="1"/>
    </row>
    <row r="52" spans="1:22" s="22" customFormat="1" ht="12" customHeight="1" x14ac:dyDescent="0.3">
      <c r="A52" s="400" t="s">
        <v>164</v>
      </c>
      <c r="B52" s="65"/>
      <c r="C52" s="681"/>
      <c r="D52" s="681"/>
      <c r="E52" s="681"/>
      <c r="F52" s="681"/>
      <c r="G52" s="681"/>
      <c r="H52" s="681"/>
      <c r="I52" s="681"/>
      <c r="J52" s="827"/>
      <c r="K52" s="694">
        <v>500</v>
      </c>
      <c r="L52" s="696">
        <v>500</v>
      </c>
      <c r="M52" s="696">
        <v>500</v>
      </c>
      <c r="N52" s="696">
        <v>500</v>
      </c>
      <c r="O52" s="700">
        <v>500</v>
      </c>
      <c r="P52" s="84"/>
      <c r="Q52" s="694">
        <v>500</v>
      </c>
      <c r="R52" s="696">
        <v>500</v>
      </c>
      <c r="S52" s="697">
        <v>500</v>
      </c>
      <c r="T52" s="86"/>
      <c r="U52" s="87"/>
      <c r="V52" s="1"/>
    </row>
    <row r="53" spans="1:22" s="22" customFormat="1" ht="5.5" customHeight="1" x14ac:dyDescent="0.3">
      <c r="A53" s="30"/>
      <c r="B53" s="13"/>
      <c r="C53" s="13"/>
      <c r="D53" s="13"/>
      <c r="E53" s="13"/>
      <c r="F53" s="13"/>
      <c r="G53" s="13"/>
      <c r="H53" s="13"/>
      <c r="I53" s="13"/>
      <c r="J53" s="13"/>
      <c r="K53" s="441"/>
      <c r="L53" s="441"/>
      <c r="M53" s="441"/>
      <c r="N53" s="441"/>
      <c r="O53" s="441"/>
      <c r="P53" s="84"/>
      <c r="Q53" s="441"/>
      <c r="R53" s="441"/>
      <c r="S53" s="442"/>
      <c r="T53" s="443"/>
      <c r="U53" s="443"/>
      <c r="V53" s="1"/>
    </row>
    <row r="54" spans="1:22" s="145" customFormat="1" ht="12" customHeight="1" x14ac:dyDescent="0.3">
      <c r="A54" s="378" t="s">
        <v>68</v>
      </c>
      <c r="B54" s="5"/>
      <c r="C54" s="5"/>
      <c r="D54" s="5"/>
      <c r="E54" s="5"/>
      <c r="F54" s="5"/>
      <c r="G54" s="5"/>
      <c r="H54" s="5"/>
      <c r="I54" s="5"/>
      <c r="J54" s="5"/>
      <c r="K54" s="52"/>
      <c r="L54" s="52"/>
      <c r="M54" s="52"/>
      <c r="N54" s="144"/>
      <c r="O54" s="144"/>
      <c r="P54" s="144"/>
      <c r="Q54" s="52"/>
      <c r="R54" s="52"/>
      <c r="S54" s="144"/>
      <c r="T54" s="144"/>
      <c r="U54" s="144"/>
    </row>
    <row r="55" spans="1:22" s="146" customFormat="1" ht="12" customHeight="1" x14ac:dyDescent="0.3">
      <c r="A55" s="379" t="s">
        <v>103</v>
      </c>
      <c r="B55" s="380"/>
      <c r="C55" s="673"/>
      <c r="D55" s="674"/>
      <c r="E55" s="674"/>
      <c r="F55" s="675"/>
      <c r="G55" s="674"/>
      <c r="H55" s="674"/>
      <c r="I55" s="675"/>
      <c r="J55" s="676"/>
      <c r="K55" s="673"/>
      <c r="L55" s="674"/>
      <c r="M55" s="674"/>
      <c r="N55" s="675"/>
      <c r="O55" s="676"/>
      <c r="P55" s="151"/>
      <c r="Q55" s="673"/>
      <c r="R55" s="674"/>
      <c r="S55" s="683"/>
      <c r="T55" s="683"/>
      <c r="U55" s="684"/>
    </row>
    <row r="56" spans="1:22" s="22" customFormat="1" ht="12" customHeight="1" x14ac:dyDescent="0.3">
      <c r="A56" s="69" t="s">
        <v>75</v>
      </c>
      <c r="B56" s="65"/>
      <c r="C56" s="677"/>
      <c r="D56" s="678"/>
      <c r="E56" s="678"/>
      <c r="F56" s="678"/>
      <c r="G56" s="678"/>
      <c r="H56" s="678"/>
      <c r="I56" s="678"/>
      <c r="J56" s="679"/>
      <c r="K56" s="677"/>
      <c r="L56" s="678"/>
      <c r="M56" s="678"/>
      <c r="N56" s="678"/>
      <c r="O56" s="679"/>
      <c r="P56" s="66"/>
      <c r="Q56" s="677"/>
      <c r="R56" s="678"/>
      <c r="S56" s="685"/>
      <c r="T56" s="685"/>
      <c r="U56" s="686"/>
      <c r="V56" s="1"/>
    </row>
    <row r="57" spans="1:22" s="22" customFormat="1" ht="12" customHeight="1" x14ac:dyDescent="0.3">
      <c r="A57" s="400" t="s">
        <v>104</v>
      </c>
      <c r="B57" s="65"/>
      <c r="C57" s="680"/>
      <c r="D57" s="681"/>
      <c r="E57" s="681"/>
      <c r="F57" s="681"/>
      <c r="G57" s="681"/>
      <c r="H57" s="681"/>
      <c r="I57" s="681"/>
      <c r="J57" s="682"/>
      <c r="K57" s="680"/>
      <c r="L57" s="681"/>
      <c r="M57" s="681"/>
      <c r="N57" s="681"/>
      <c r="O57" s="682"/>
      <c r="P57" s="84"/>
      <c r="Q57" s="680"/>
      <c r="R57" s="681"/>
      <c r="S57" s="687"/>
      <c r="T57" s="688"/>
      <c r="U57" s="689"/>
      <c r="V57" s="1"/>
    </row>
    <row r="58" spans="1:22" ht="12" customHeight="1" x14ac:dyDescent="0.3">
      <c r="A58" s="403"/>
      <c r="B58" s="404"/>
      <c r="C58" s="404"/>
      <c r="D58" s="404"/>
      <c r="E58" s="404"/>
      <c r="F58" s="404"/>
      <c r="G58" s="404"/>
      <c r="H58" s="404"/>
      <c r="I58" s="404"/>
      <c r="J58" s="404"/>
      <c r="K58" s="405"/>
      <c r="L58" s="405"/>
      <c r="M58" s="405"/>
      <c r="N58" s="406"/>
      <c r="O58" s="406"/>
      <c r="P58" s="224"/>
      <c r="Q58" s="405"/>
      <c r="R58" s="405"/>
      <c r="S58" s="407"/>
      <c r="T58" s="407"/>
      <c r="U58" s="407"/>
    </row>
    <row r="59" spans="1:22" ht="15.5" customHeight="1" x14ac:dyDescent="0.3">
      <c r="A59" s="28" t="s">
        <v>22</v>
      </c>
      <c r="B59" s="28"/>
      <c r="C59" s="28"/>
      <c r="D59" s="28"/>
      <c r="E59" s="28"/>
      <c r="F59" s="28"/>
      <c r="G59" s="28"/>
      <c r="H59" s="28"/>
      <c r="I59" s="28"/>
      <c r="J59" s="28"/>
      <c r="K59" s="30"/>
      <c r="L59" s="30"/>
      <c r="M59" s="30"/>
      <c r="N59" s="30"/>
      <c r="O59" s="31"/>
      <c r="P59" s="31"/>
      <c r="Q59" s="30"/>
      <c r="R59" s="30"/>
      <c r="S59" s="32"/>
      <c r="T59" s="32"/>
      <c r="U59" s="32"/>
    </row>
    <row r="60" spans="1:22" ht="12" customHeight="1" x14ac:dyDescent="0.3">
      <c r="A60" s="91" t="s">
        <v>23</v>
      </c>
      <c r="B60" s="65"/>
      <c r="C60" s="462">
        <v>5000</v>
      </c>
      <c r="D60" s="463">
        <v>5000</v>
      </c>
      <c r="E60" s="463">
        <v>5000</v>
      </c>
      <c r="F60" s="463">
        <v>5000</v>
      </c>
      <c r="G60" s="463">
        <v>5000</v>
      </c>
      <c r="H60" s="463">
        <v>5000</v>
      </c>
      <c r="I60" s="463">
        <v>5000</v>
      </c>
      <c r="J60" s="463">
        <v>5000</v>
      </c>
      <c r="K60" s="462">
        <v>5000</v>
      </c>
      <c r="L60" s="463">
        <v>5000</v>
      </c>
      <c r="M60" s="463">
        <v>5000</v>
      </c>
      <c r="N60" s="463">
        <v>5000</v>
      </c>
      <c r="O60" s="464">
        <v>5000</v>
      </c>
      <c r="P60" s="43"/>
      <c r="Q60" s="462">
        <v>5000</v>
      </c>
      <c r="R60" s="463">
        <v>5000</v>
      </c>
      <c r="S60" s="701">
        <v>5000</v>
      </c>
      <c r="T60" s="55"/>
      <c r="U60" s="56"/>
    </row>
    <row r="61" spans="1:22" s="440" customFormat="1" ht="12" customHeight="1" x14ac:dyDescent="0.3">
      <c r="A61" s="444" t="s">
        <v>24</v>
      </c>
      <c r="B61" s="94"/>
      <c r="C61" s="445">
        <f>C18-C60</f>
        <v>1000000</v>
      </c>
      <c r="D61" s="446">
        <f t="shared" ref="D61:F61" si="15">D18-D60</f>
        <v>1000000</v>
      </c>
      <c r="E61" s="446">
        <f t="shared" si="15"/>
        <v>1000000</v>
      </c>
      <c r="F61" s="446">
        <f t="shared" si="15"/>
        <v>1000000</v>
      </c>
      <c r="G61" s="446">
        <f t="shared" ref="G61:J61" si="16">G18-G60</f>
        <v>1000000</v>
      </c>
      <c r="H61" s="446">
        <f t="shared" si="16"/>
        <v>1000000</v>
      </c>
      <c r="I61" s="446">
        <f t="shared" si="16"/>
        <v>1000000</v>
      </c>
      <c r="J61" s="446">
        <f t="shared" si="16"/>
        <v>1000000</v>
      </c>
      <c r="K61" s="445">
        <f>K18-K60</f>
        <v>1000000</v>
      </c>
      <c r="L61" s="446">
        <f t="shared" ref="L61:O61" si="17">L18-L60</f>
        <v>1000000</v>
      </c>
      <c r="M61" s="446">
        <f t="shared" si="17"/>
        <v>1000000</v>
      </c>
      <c r="N61" s="446">
        <f t="shared" si="17"/>
        <v>1000000</v>
      </c>
      <c r="O61" s="447">
        <f t="shared" si="17"/>
        <v>1000000</v>
      </c>
      <c r="P61" s="95"/>
      <c r="Q61" s="445">
        <f t="shared" ref="Q61:S61" si="18">Q18-Q60</f>
        <v>1000000</v>
      </c>
      <c r="R61" s="446">
        <f t="shared" si="18"/>
        <v>1000000</v>
      </c>
      <c r="S61" s="672">
        <f t="shared" si="18"/>
        <v>1000000</v>
      </c>
      <c r="T61" s="96"/>
      <c r="U61" s="97"/>
    </row>
    <row r="62" spans="1:22" s="104" customFormat="1" ht="12" customHeight="1" x14ac:dyDescent="0.35">
      <c r="A62" s="30"/>
      <c r="B62" s="13"/>
      <c r="C62" s="13"/>
      <c r="D62" s="13"/>
      <c r="E62" s="13"/>
      <c r="F62" s="13"/>
      <c r="G62" s="13"/>
      <c r="H62" s="13"/>
      <c r="I62" s="13"/>
      <c r="J62" s="13"/>
      <c r="K62" s="90"/>
      <c r="L62" s="90"/>
      <c r="M62" s="90"/>
      <c r="N62" s="90"/>
      <c r="O62" s="90"/>
      <c r="P62" s="89"/>
      <c r="Q62" s="90"/>
      <c r="R62" s="90"/>
      <c r="S62" s="88"/>
      <c r="T62" s="88"/>
      <c r="U62" s="88"/>
      <c r="V62" s="1"/>
    </row>
    <row r="63" spans="1:22" ht="15.5" customHeight="1" x14ac:dyDescent="0.3">
      <c r="A63" s="28" t="s">
        <v>25</v>
      </c>
      <c r="B63" s="28"/>
      <c r="C63" s="28"/>
      <c r="D63" s="28"/>
      <c r="E63" s="28"/>
      <c r="F63" s="28"/>
      <c r="G63" s="28"/>
      <c r="H63" s="28"/>
      <c r="I63" s="28"/>
      <c r="J63" s="28"/>
      <c r="K63" s="30"/>
      <c r="L63" s="30"/>
      <c r="M63" s="30"/>
      <c r="N63" s="30"/>
      <c r="O63" s="31"/>
      <c r="P63" s="31"/>
      <c r="Q63" s="30"/>
      <c r="R63" s="30"/>
      <c r="S63" s="32"/>
      <c r="T63" s="32"/>
      <c r="U63" s="32"/>
    </row>
    <row r="64" spans="1:22" s="118" customFormat="1" ht="12" customHeight="1" x14ac:dyDescent="0.35">
      <c r="A64" s="64" t="s">
        <v>76</v>
      </c>
      <c r="B64" s="13"/>
      <c r="C64" s="99">
        <f>'T1'!C64</f>
        <v>0.02</v>
      </c>
      <c r="D64" s="100">
        <f>'T1'!D64</f>
        <v>0.02</v>
      </c>
      <c r="E64" s="100">
        <f>'T1'!E64</f>
        <v>0.02</v>
      </c>
      <c r="F64" s="100">
        <f>'T1'!F64</f>
        <v>0.02</v>
      </c>
      <c r="G64" s="100">
        <f>'T1'!G64</f>
        <v>0.02</v>
      </c>
      <c r="H64" s="100">
        <f>'T1'!H64</f>
        <v>0.02</v>
      </c>
      <c r="I64" s="100">
        <f>'T1'!I64</f>
        <v>0.02</v>
      </c>
      <c r="J64" s="101">
        <f>'T1'!J64</f>
        <v>0.02</v>
      </c>
      <c r="K64" s="99">
        <f>'T1'!K64</f>
        <v>0.02</v>
      </c>
      <c r="L64" s="100">
        <f>'T1'!L64</f>
        <v>0.02</v>
      </c>
      <c r="M64" s="100">
        <f>'T1'!M64</f>
        <v>0.02</v>
      </c>
      <c r="N64" s="100">
        <f>'T1'!N64</f>
        <v>0.02</v>
      </c>
      <c r="O64" s="101">
        <f>'T1'!O64</f>
        <v>0.02</v>
      </c>
      <c r="P64" s="102"/>
      <c r="Q64" s="99">
        <f>'T1'!Q64</f>
        <v>0.01</v>
      </c>
      <c r="R64" s="100">
        <f>'T1'!R64</f>
        <v>0.01</v>
      </c>
      <c r="S64" s="100">
        <f>'T1'!S64</f>
        <v>0.01</v>
      </c>
      <c r="T64" s="100"/>
      <c r="U64" s="103"/>
      <c r="V64" s="1"/>
    </row>
    <row r="65" spans="1:22" s="104" customFormat="1" ht="12" customHeight="1" x14ac:dyDescent="0.35">
      <c r="A65" s="69" t="s">
        <v>77</v>
      </c>
      <c r="B65" s="13"/>
      <c r="C65" s="105">
        <f>'T1'!C65</f>
        <v>90.57308098299157</v>
      </c>
      <c r="D65" s="106">
        <f>'T1'!D65</f>
        <v>92.384542602651408</v>
      </c>
      <c r="E65" s="106">
        <f>'T1'!E65</f>
        <v>94.232233454704442</v>
      </c>
      <c r="F65" s="106">
        <f>'T1'!F65</f>
        <v>96.116878123798529</v>
      </c>
      <c r="G65" s="106">
        <f>'T1'!G65</f>
        <v>98.039215686274503</v>
      </c>
      <c r="H65" s="106">
        <f>'T1'!H65</f>
        <v>100</v>
      </c>
      <c r="I65" s="106">
        <f>'T1'!I65</f>
        <v>102</v>
      </c>
      <c r="J65" s="107">
        <f>'T1'!J65</f>
        <v>104.04</v>
      </c>
      <c r="K65" s="105">
        <f>'T1'!K65</f>
        <v>105.0804</v>
      </c>
      <c r="L65" s="106">
        <f>'T1'!L65</f>
        <v>107.182008</v>
      </c>
      <c r="M65" s="106">
        <f>'T1'!M65</f>
        <v>109.32564816</v>
      </c>
      <c r="N65" s="106">
        <f>'T1'!N65</f>
        <v>111.5121611232</v>
      </c>
      <c r="O65" s="107">
        <f>'T1'!O65</f>
        <v>113.742404345664</v>
      </c>
      <c r="P65" s="108"/>
      <c r="Q65" s="105">
        <f>'T1'!Q65</f>
        <v>105.08040000000001</v>
      </c>
      <c r="R65" s="106">
        <f>'T1'!R65</f>
        <v>106.13120400000001</v>
      </c>
      <c r="S65" s="106">
        <f>'T1'!S65</f>
        <v>107.19251604000002</v>
      </c>
      <c r="T65" s="106"/>
      <c r="U65" s="109"/>
      <c r="V65" s="1"/>
    </row>
    <row r="66" spans="1:22" s="104" customFormat="1" ht="12" customHeight="1" x14ac:dyDescent="0.35">
      <c r="A66" s="110" t="s">
        <v>78</v>
      </c>
      <c r="B66" s="111"/>
      <c r="C66" s="436">
        <f>((C61-C15-C16)/(C65/100))+C15+C16</f>
        <v>1088468.6827200002</v>
      </c>
      <c r="D66" s="437">
        <f t="shared" ref="D66" si="19">((D61-D15-D16)/(D65/100))+D15+D16</f>
        <v>1070067.3360000001</v>
      </c>
      <c r="E66" s="437">
        <f t="shared" ref="E66" si="20">((E61-E15-E16)/(E65/100))+E15+E16</f>
        <v>1052026.8</v>
      </c>
      <c r="F66" s="437">
        <f t="shared" ref="F66" si="21">((F61-F15-F16)/(F65/100))+F15+F16</f>
        <v>1034340.0000000001</v>
      </c>
      <c r="G66" s="437">
        <f t="shared" ref="G66" si="22">((G61-G15-G16)/(G65/100))+G15+G16</f>
        <v>1017000</v>
      </c>
      <c r="H66" s="437">
        <f t="shared" ref="H66" si="23">((H61-H15-H16)/(H65/100))+H15+H16</f>
        <v>1000000</v>
      </c>
      <c r="I66" s="437">
        <f t="shared" ref="I66" si="24">((I61-I15-I16)/(I65/100))+I15+I16</f>
        <v>983333.33333333337</v>
      </c>
      <c r="J66" s="438">
        <f t="shared" ref="J66" si="25">((J61-J15-J16)/(J65/100))+J15+J16</f>
        <v>966993.46405228763</v>
      </c>
      <c r="K66" s="436">
        <f>((K61-K15-K16)/(K65/100))+K15+K16</f>
        <v>958904.41985375003</v>
      </c>
      <c r="L66" s="437">
        <f t="shared" ref="L66:O66" si="26">((L61-L15-L16)/(L65/100))+L15+L16</f>
        <v>943043.5488762256</v>
      </c>
      <c r="M66" s="437">
        <f t="shared" si="26"/>
        <v>927493.67536884849</v>
      </c>
      <c r="N66" s="437">
        <f t="shared" si="26"/>
        <v>912248.70134200843</v>
      </c>
      <c r="O66" s="438">
        <f t="shared" si="26"/>
        <v>897302.64837451803</v>
      </c>
      <c r="P66" s="115"/>
      <c r="Q66" s="436">
        <f t="shared" ref="Q66:S66" si="27">((Q61-Q15-Q16)/(Q65/100))+Q15+Q16</f>
        <v>958904.41985375003</v>
      </c>
      <c r="R66" s="437">
        <f t="shared" si="27"/>
        <v>950895.4652017327</v>
      </c>
      <c r="S66" s="848">
        <f t="shared" si="27"/>
        <v>942965.80713042838</v>
      </c>
      <c r="T66" s="116"/>
      <c r="U66" s="117"/>
      <c r="V66" s="1"/>
    </row>
    <row r="67" spans="1:22" s="104" customFormat="1" ht="12" customHeight="1" x14ac:dyDescent="0.35">
      <c r="A67" s="119" t="s">
        <v>13</v>
      </c>
      <c r="B67" s="13"/>
      <c r="C67" s="60"/>
      <c r="D67" s="62">
        <f>D66/C66-1</f>
        <v>-1.6905719945948694E-2</v>
      </c>
      <c r="E67" s="62">
        <f t="shared" ref="E67" si="28">E66/D66-1</f>
        <v>-1.6859253051716427E-2</v>
      </c>
      <c r="F67" s="62">
        <f t="shared" ref="F67" si="29">F66/E66-1</f>
        <v>-1.6812119234985157E-2</v>
      </c>
      <c r="G67" s="62">
        <f t="shared" ref="G67" si="30">G66/F66-1</f>
        <v>-1.6764313475259751E-2</v>
      </c>
      <c r="H67" s="62">
        <f t="shared" ref="H67" si="31">H66/G66-1</f>
        <v>-1.6715830875122961E-2</v>
      </c>
      <c r="I67" s="62">
        <f t="shared" ref="I67" si="32">I66/H66-1</f>
        <v>-1.6666666666666607E-2</v>
      </c>
      <c r="J67" s="120">
        <f>J66/I66-1</f>
        <v>-1.6616816218012587E-2</v>
      </c>
      <c r="K67" s="539">
        <f t="shared" ref="K67" si="33">K66/J66-1</f>
        <v>-8.365148782536358E-3</v>
      </c>
      <c r="L67" s="62">
        <f>L66/K66-1</f>
        <v>-1.6540617238935518E-2</v>
      </c>
      <c r="M67" s="62">
        <f t="shared" ref="M67:O67" si="34">M66/L66-1</f>
        <v>-1.6489030147024519E-2</v>
      </c>
      <c r="N67" s="62">
        <f t="shared" si="34"/>
        <v>-1.6436741760829099E-2</v>
      </c>
      <c r="O67" s="120">
        <f t="shared" si="34"/>
        <v>-1.6383748144013E-2</v>
      </c>
      <c r="P67" s="61"/>
      <c r="Q67" s="60">
        <f>+Q66/J66-1</f>
        <v>-8.365148782536358E-3</v>
      </c>
      <c r="R67" s="62">
        <f>R66/Q66-1</f>
        <v>-8.352192863224972E-3</v>
      </c>
      <c r="S67" s="62">
        <f t="shared" ref="S67" si="35">S66/R66-1</f>
        <v>-8.3391480572704291E-3</v>
      </c>
      <c r="T67" s="62"/>
      <c r="U67" s="63"/>
      <c r="V67" s="1"/>
    </row>
    <row r="68" spans="1:22" s="104" customFormat="1" ht="12" customHeight="1" x14ac:dyDescent="0.35">
      <c r="A68" s="121" t="s">
        <v>26</v>
      </c>
      <c r="B68" s="10"/>
      <c r="C68" s="122">
        <f>'T1'!C68</f>
        <v>20000</v>
      </c>
      <c r="D68" s="123">
        <f>'T1'!D68</f>
        <v>20400</v>
      </c>
      <c r="E68" s="123">
        <f>'T1'!E68</f>
        <v>20808</v>
      </c>
      <c r="F68" s="123">
        <f>'T1'!F68</f>
        <v>21224.16</v>
      </c>
      <c r="G68" s="123">
        <f>'T1'!G68</f>
        <v>21648.643199999999</v>
      </c>
      <c r="H68" s="123">
        <f>'T1'!H68</f>
        <v>22081.616063999998</v>
      </c>
      <c r="I68" s="123">
        <f>'T1'!I68</f>
        <v>22523.24838528</v>
      </c>
      <c r="J68" s="124">
        <f>'T1'!J68</f>
        <v>22973.7133529856</v>
      </c>
      <c r="K68" s="122">
        <f>'T1'!K68</f>
        <v>23433.187620045312</v>
      </c>
      <c r="L68" s="123">
        <f>'T1'!L68</f>
        <v>23901.851372446217</v>
      </c>
      <c r="M68" s="123">
        <f>'T1'!M68</f>
        <v>24379.888399895142</v>
      </c>
      <c r="N68" s="123">
        <f>'T1'!N68</f>
        <v>24867.486167893047</v>
      </c>
      <c r="O68" s="124">
        <f>'T1'!O68</f>
        <v>25364.835891250907</v>
      </c>
      <c r="P68" s="95"/>
      <c r="Q68" s="483">
        <f>'T1'!Q68</f>
        <v>24000</v>
      </c>
      <c r="R68" s="484">
        <f>'T1'!R68</f>
        <v>25000</v>
      </c>
      <c r="S68" s="485">
        <f>'T1'!S68</f>
        <v>26000</v>
      </c>
      <c r="T68" s="116"/>
      <c r="U68" s="117"/>
      <c r="V68" s="1"/>
    </row>
    <row r="69" spans="1:22" s="104" customFormat="1" ht="12" customHeight="1" x14ac:dyDescent="0.35">
      <c r="A69" s="119" t="s">
        <v>13</v>
      </c>
      <c r="B69" s="10"/>
      <c r="C69" s="60"/>
      <c r="D69" s="62">
        <f>D68/C68-1</f>
        <v>2.0000000000000018E-2</v>
      </c>
      <c r="E69" s="62">
        <f t="shared" ref="E69" si="36">E68/D68-1</f>
        <v>2.0000000000000018E-2</v>
      </c>
      <c r="F69" s="62">
        <f t="shared" ref="F69" si="37">F68/E68-1</f>
        <v>2.0000000000000018E-2</v>
      </c>
      <c r="G69" s="62">
        <f t="shared" ref="G69" si="38">G68/F68-1</f>
        <v>2.0000000000000018E-2</v>
      </c>
      <c r="H69" s="62">
        <f t="shared" ref="H69" si="39">H68/G68-1</f>
        <v>2.0000000000000018E-2</v>
      </c>
      <c r="I69" s="62">
        <f t="shared" ref="I69" si="40">I68/H68-1</f>
        <v>2.0000000000000018E-2</v>
      </c>
      <c r="J69" s="120">
        <f>J68/I68-1</f>
        <v>2.0000000000000018E-2</v>
      </c>
      <c r="K69" s="60"/>
      <c r="L69" s="62">
        <f>L68/K68-1</f>
        <v>2.0000000000000018E-2</v>
      </c>
      <c r="M69" s="62">
        <f t="shared" ref="M69" si="41">M68/L68-1</f>
        <v>2.0000000000000018E-2</v>
      </c>
      <c r="N69" s="62">
        <f t="shared" ref="N69" si="42">N68/M68-1</f>
        <v>2.0000000000000018E-2</v>
      </c>
      <c r="O69" s="120">
        <f t="shared" ref="O69" si="43">O68/N68-1</f>
        <v>2.0000000000000018E-2</v>
      </c>
      <c r="P69" s="61"/>
      <c r="Q69" s="60">
        <f>+Q68/J68-1</f>
        <v>4.4672214336696436E-2</v>
      </c>
      <c r="R69" s="62">
        <f t="shared" ref="R69" si="44">R68/Q68-1</f>
        <v>4.1666666666666741E-2</v>
      </c>
      <c r="S69" s="478">
        <f>S68/R68-1</f>
        <v>4.0000000000000036E-2</v>
      </c>
      <c r="T69" s="62"/>
      <c r="U69" s="63"/>
      <c r="V69" s="1"/>
    </row>
    <row r="70" spans="1:22" s="104" customFormat="1" ht="12" customHeight="1" x14ac:dyDescent="0.35">
      <c r="A70" s="121" t="s">
        <v>81</v>
      </c>
      <c r="B70" s="10"/>
      <c r="C70" s="125">
        <f t="shared" ref="C70" si="45">C66/C68</f>
        <v>54.423434136000004</v>
      </c>
      <c r="D70" s="126">
        <f>D66/D68</f>
        <v>52.454281176470595</v>
      </c>
      <c r="E70" s="126">
        <f t="shared" ref="E70:F70" si="46">E66/E68</f>
        <v>50.55876585928489</v>
      </c>
      <c r="F70" s="126">
        <f t="shared" si="46"/>
        <v>48.734084175769503</v>
      </c>
      <c r="G70" s="126">
        <f t="shared" ref="G70:J70" si="47">G66/G68</f>
        <v>46.977539913448254</v>
      </c>
      <c r="H70" s="126">
        <f t="shared" si="47"/>
        <v>45.286540491495799</v>
      </c>
      <c r="I70" s="126">
        <f t="shared" si="47"/>
        <v>43.658592957487777</v>
      </c>
      <c r="J70" s="127">
        <f t="shared" si="47"/>
        <v>42.091300139192334</v>
      </c>
      <c r="K70" s="125">
        <f t="shared" ref="K70" si="48">K66/K68</f>
        <v>40.920784461840782</v>
      </c>
      <c r="L70" s="126">
        <f>L66/L68</f>
        <v>39.454832773471075</v>
      </c>
      <c r="M70" s="126">
        <f t="shared" ref="M70:O70" si="49">M66/M68</f>
        <v>38.043392986689703</v>
      </c>
      <c r="N70" s="126">
        <f t="shared" si="49"/>
        <v>36.684395647511515</v>
      </c>
      <c r="O70" s="127">
        <f t="shared" si="49"/>
        <v>35.375850733732705</v>
      </c>
      <c r="P70" s="128"/>
      <c r="Q70" s="480">
        <f>Q66/Q68</f>
        <v>39.954350827239587</v>
      </c>
      <c r="R70" s="129">
        <f>R66/R68</f>
        <v>38.035818608069306</v>
      </c>
      <c r="S70" s="481">
        <f t="shared" ref="S70" si="50">S66/S68</f>
        <v>36.267915658862627</v>
      </c>
      <c r="T70" s="116"/>
      <c r="U70" s="117"/>
      <c r="V70" s="1"/>
    </row>
    <row r="71" spans="1:22" ht="12" customHeight="1" x14ac:dyDescent="0.3">
      <c r="A71" s="130" t="s">
        <v>13</v>
      </c>
      <c r="B71" s="10"/>
      <c r="C71" s="131"/>
      <c r="D71" s="132">
        <f t="shared" ref="D71:I71" si="51">D70/C70-1</f>
        <v>-3.6182078378381055E-2</v>
      </c>
      <c r="E71" s="132">
        <f t="shared" si="51"/>
        <v>-3.613652259972211E-2</v>
      </c>
      <c r="F71" s="132">
        <f t="shared" si="51"/>
        <v>-3.6090312975475713E-2</v>
      </c>
      <c r="G71" s="132">
        <f t="shared" si="51"/>
        <v>-3.6043444583587769E-2</v>
      </c>
      <c r="H71" s="86">
        <f t="shared" si="51"/>
        <v>-3.5995912622669546E-2</v>
      </c>
      <c r="I71" s="132">
        <f t="shared" si="51"/>
        <v>-3.5947712418300748E-2</v>
      </c>
      <c r="J71" s="133">
        <f>J70/I70-1</f>
        <v>-3.5898839429424179E-2</v>
      </c>
      <c r="K71" s="542">
        <f t="shared" ref="K71" si="52">K70/J70-1</f>
        <v>-2.7808969394643501E-2</v>
      </c>
      <c r="L71" s="86">
        <f>L70/K70-1</f>
        <v>-3.582413454797595E-2</v>
      </c>
      <c r="M71" s="86">
        <f>M70/L70-1</f>
        <v>-3.5773558967671204E-2</v>
      </c>
      <c r="N71" s="86">
        <f>N70/M70-1</f>
        <v>-3.5722295843950147E-2</v>
      </c>
      <c r="O71" s="397">
        <f>O70/N70-1</f>
        <v>-3.5670341317659782E-2</v>
      </c>
      <c r="P71" s="61"/>
      <c r="Q71" s="131">
        <f>+Q70/J70-1</f>
        <v>-5.0769382387477635E-2</v>
      </c>
      <c r="R71" s="86">
        <f t="shared" ref="R71:S71" si="53">R70/Q70-1</f>
        <v>-4.8018105148696089E-2</v>
      </c>
      <c r="S71" s="86">
        <f t="shared" si="53"/>
        <v>-4.6479950055067776E-2</v>
      </c>
      <c r="T71" s="132"/>
      <c r="U71" s="134"/>
    </row>
    <row r="72" spans="1:22" s="173" customFormat="1" ht="12" customHeight="1" x14ac:dyDescent="0.35">
      <c r="A72" s="135"/>
      <c r="B72" s="10"/>
      <c r="C72" s="61"/>
      <c r="D72" s="61"/>
      <c r="E72" s="61"/>
      <c r="F72" s="61"/>
      <c r="G72" s="61"/>
      <c r="H72" s="61"/>
      <c r="I72" s="61"/>
      <c r="J72" s="61"/>
      <c r="K72" s="61"/>
      <c r="L72" s="61"/>
      <c r="M72" s="61"/>
      <c r="N72" s="61"/>
      <c r="O72" s="61"/>
      <c r="P72" s="61"/>
      <c r="Q72" s="104"/>
      <c r="R72" s="104"/>
      <c r="S72" s="104"/>
      <c r="T72" s="104"/>
      <c r="U72" s="104"/>
    </row>
    <row r="73" spans="1:22" s="173" customFormat="1" ht="12" customHeight="1" x14ac:dyDescent="0.3">
      <c r="A73" s="136" t="s">
        <v>27</v>
      </c>
      <c r="B73" s="22"/>
      <c r="C73" s="22"/>
      <c r="D73" s="22"/>
      <c r="E73" s="22"/>
      <c r="F73" s="22"/>
      <c r="G73" s="22"/>
      <c r="H73" s="22"/>
      <c r="I73" s="22"/>
      <c r="J73" s="22"/>
      <c r="K73" s="22"/>
      <c r="L73" s="22"/>
      <c r="M73" s="22"/>
      <c r="N73" s="22"/>
      <c r="O73" s="22"/>
      <c r="P73" s="22"/>
      <c r="Q73" s="1"/>
      <c r="R73" s="1"/>
      <c r="S73" s="1"/>
      <c r="T73" s="1"/>
      <c r="U73" s="1"/>
    </row>
    <row r="74" spans="1:22" s="145" customFormat="1" ht="12" customHeight="1" x14ac:dyDescent="0.3">
      <c r="A74" s="386" t="s">
        <v>308</v>
      </c>
      <c r="B74" s="387"/>
      <c r="C74" s="387"/>
      <c r="D74" s="387"/>
      <c r="E74" s="387"/>
      <c r="F74" s="387"/>
      <c r="G74" s="387"/>
      <c r="H74" s="387"/>
      <c r="I74" s="387"/>
      <c r="J74" s="387"/>
      <c r="K74" s="137"/>
      <c r="L74" s="137"/>
      <c r="M74" s="102"/>
      <c r="N74" s="225"/>
      <c r="O74" s="531"/>
      <c r="P74" s="172"/>
      <c r="Q74" s="173"/>
      <c r="R74" s="173"/>
      <c r="S74" s="173"/>
      <c r="T74" s="173"/>
      <c r="U74" s="173"/>
    </row>
    <row r="75" spans="1:22" s="145" customFormat="1" ht="12" customHeight="1" x14ac:dyDescent="0.3">
      <c r="A75" s="386" t="s">
        <v>266</v>
      </c>
      <c r="B75" s="387"/>
      <c r="C75" s="387"/>
      <c r="D75" s="387"/>
      <c r="E75" s="387"/>
      <c r="F75" s="387"/>
      <c r="G75" s="387"/>
      <c r="H75" s="387"/>
      <c r="I75" s="387"/>
      <c r="J75" s="387"/>
      <c r="K75" s="137">
        <f>'T1'!K75</f>
        <v>0.01</v>
      </c>
      <c r="L75" s="137"/>
      <c r="M75" s="102"/>
      <c r="N75" s="225"/>
      <c r="O75" s="531"/>
      <c r="P75" s="172"/>
      <c r="Q75" s="173"/>
      <c r="R75" s="173"/>
      <c r="S75" s="173"/>
      <c r="T75" s="173"/>
      <c r="U75" s="173"/>
    </row>
    <row r="76" spans="1:22" s="145" customFormat="1" ht="12" customHeight="1" x14ac:dyDescent="0.3">
      <c r="A76" s="386" t="s">
        <v>79</v>
      </c>
      <c r="B76" s="388"/>
      <c r="C76" s="388"/>
      <c r="D76" s="388"/>
      <c r="E76" s="388"/>
      <c r="F76" s="388"/>
      <c r="G76" s="388"/>
      <c r="H76" s="388"/>
      <c r="I76" s="388"/>
      <c r="J76" s="388"/>
      <c r="K76" s="389"/>
      <c r="L76" s="389"/>
      <c r="M76" s="389"/>
      <c r="N76" s="532"/>
      <c r="O76" s="137"/>
      <c r="P76" s="137"/>
      <c r="Q76" s="1"/>
      <c r="R76" s="1"/>
      <c r="S76" s="1"/>
      <c r="T76" s="1"/>
      <c r="U76" s="1"/>
    </row>
    <row r="77" spans="1:22" ht="12" customHeight="1" x14ac:dyDescent="0.3">
      <c r="A77" s="386" t="s">
        <v>80</v>
      </c>
      <c r="B77" s="138"/>
      <c r="C77" s="138"/>
      <c r="D77" s="138"/>
      <c r="E77" s="138"/>
      <c r="F77" s="138"/>
      <c r="G77" s="138"/>
      <c r="H77" s="138"/>
      <c r="I77" s="138"/>
      <c r="J77" s="138"/>
      <c r="K77" s="139"/>
      <c r="L77" s="139"/>
      <c r="M77" s="139"/>
      <c r="N77" s="529"/>
      <c r="O77" s="226"/>
      <c r="P77" s="227"/>
      <c r="Q77" s="227"/>
      <c r="R77" s="145"/>
      <c r="S77" s="145"/>
      <c r="T77" s="145"/>
      <c r="U77" s="145"/>
    </row>
    <row r="78" spans="1:22" s="145" customFormat="1" ht="12" customHeight="1" x14ac:dyDescent="0.3">
      <c r="A78" s="174"/>
      <c r="B78" s="146"/>
      <c r="C78" s="146"/>
      <c r="D78" s="146"/>
      <c r="E78" s="146"/>
      <c r="F78" s="146"/>
      <c r="G78" s="146"/>
      <c r="H78" s="146"/>
      <c r="I78" s="146"/>
      <c r="J78" s="146"/>
      <c r="K78" s="175"/>
      <c r="L78" s="175"/>
      <c r="M78" s="175"/>
      <c r="N78" s="175"/>
      <c r="O78" s="226"/>
      <c r="P78" s="226"/>
    </row>
    <row r="79" spans="1:22" ht="12" customHeight="1" x14ac:dyDescent="0.3">
      <c r="A79" s="142"/>
      <c r="B79" s="142"/>
      <c r="C79" s="142"/>
      <c r="D79" s="142"/>
      <c r="E79" s="142"/>
      <c r="F79" s="142"/>
      <c r="G79" s="142"/>
      <c r="H79" s="142"/>
      <c r="I79" s="142"/>
      <c r="J79" s="142"/>
      <c r="K79" s="141"/>
      <c r="L79" s="141"/>
      <c r="M79" s="141"/>
      <c r="N79" s="141"/>
      <c r="O79" s="139"/>
      <c r="P79" s="3"/>
    </row>
    <row r="80" spans="1:22" ht="12" customHeight="1" x14ac:dyDescent="0.3">
      <c r="A80" s="5"/>
      <c r="B80" s="5"/>
      <c r="C80" s="5"/>
      <c r="D80" s="5"/>
      <c r="E80" s="5"/>
      <c r="F80" s="5"/>
      <c r="G80" s="5"/>
      <c r="H80" s="5"/>
      <c r="I80" s="5"/>
      <c r="J80" s="5"/>
      <c r="K80" s="13"/>
      <c r="L80" s="13"/>
      <c r="M80" s="13"/>
      <c r="N80" s="13"/>
      <c r="O80" s="175"/>
      <c r="P80" s="175"/>
      <c r="Q80" s="145"/>
      <c r="R80" s="145"/>
      <c r="S80" s="145"/>
      <c r="T80" s="145"/>
      <c r="U80" s="145"/>
    </row>
    <row r="81" spans="1:17" x14ac:dyDescent="0.3">
      <c r="O81" s="141"/>
      <c r="P81" s="141"/>
      <c r="Q81" s="140"/>
    </row>
    <row r="82" spans="1:17" x14ac:dyDescent="0.3">
      <c r="O82" s="13"/>
      <c r="P82" s="13"/>
    </row>
    <row r="84" spans="1:17" ht="12" customHeight="1" x14ac:dyDescent="0.3">
      <c r="A84" s="1"/>
      <c r="B84" s="1"/>
      <c r="C84" s="1"/>
      <c r="D84" s="1"/>
      <c r="E84" s="1"/>
      <c r="F84" s="1"/>
      <c r="G84" s="1"/>
      <c r="H84" s="1"/>
      <c r="I84" s="1"/>
      <c r="J84" s="1"/>
      <c r="K84" s="1"/>
      <c r="L84" s="1"/>
      <c r="M84" s="1"/>
      <c r="N84" s="1"/>
    </row>
    <row r="86" spans="1:17" x14ac:dyDescent="0.3">
      <c r="O86" s="1"/>
      <c r="P86" s="1"/>
    </row>
    <row r="118" spans="1:16" ht="12" customHeight="1" x14ac:dyDescent="0.3">
      <c r="A118" s="143"/>
      <c r="B118" s="1"/>
      <c r="C118" s="1"/>
      <c r="D118" s="1"/>
      <c r="E118" s="1"/>
      <c r="F118" s="1"/>
      <c r="G118" s="1"/>
      <c r="H118" s="1"/>
      <c r="I118" s="1"/>
      <c r="J118" s="1"/>
      <c r="K118" s="1"/>
      <c r="L118" s="1"/>
      <c r="M118" s="1"/>
      <c r="N118" s="1"/>
    </row>
    <row r="120" spans="1:16" x14ac:dyDescent="0.3">
      <c r="O120" s="1"/>
      <c r="P120" s="1"/>
    </row>
    <row r="122" spans="1:16" ht="12" customHeight="1" x14ac:dyDescent="0.3">
      <c r="A122" s="15" t="s">
        <v>28</v>
      </c>
      <c r="B122" s="1"/>
      <c r="C122" s="1"/>
      <c r="D122" s="1"/>
      <c r="E122" s="1"/>
      <c r="F122" s="1"/>
      <c r="G122" s="1"/>
      <c r="H122" s="1"/>
      <c r="I122" s="1"/>
      <c r="J122" s="1"/>
      <c r="K122" s="1"/>
      <c r="L122" s="1"/>
      <c r="M122" s="1"/>
      <c r="N122" s="1"/>
    </row>
    <row r="124" spans="1:16" x14ac:dyDescent="0.3">
      <c r="O124" s="1"/>
      <c r="P124" s="1"/>
    </row>
    <row r="135" spans="1:16" ht="12" customHeight="1" x14ac:dyDescent="0.3">
      <c r="A135" s="15" t="s">
        <v>29</v>
      </c>
      <c r="B135" s="1"/>
      <c r="C135" s="1"/>
      <c r="D135" s="1"/>
      <c r="E135" s="1"/>
      <c r="F135" s="1"/>
      <c r="G135" s="1"/>
      <c r="H135" s="1"/>
      <c r="I135" s="1"/>
      <c r="J135" s="1"/>
      <c r="K135" s="1"/>
      <c r="L135" s="1"/>
      <c r="M135" s="1"/>
      <c r="N135" s="1"/>
    </row>
    <row r="137" spans="1:16" x14ac:dyDescent="0.3">
      <c r="O137" s="1"/>
      <c r="P137" s="1"/>
    </row>
    <row r="142" spans="1:16" ht="12" customHeight="1" x14ac:dyDescent="0.3">
      <c r="A142" s="15" t="s">
        <v>30</v>
      </c>
      <c r="B142" s="1"/>
      <c r="C142" s="1"/>
      <c r="D142" s="1"/>
      <c r="E142" s="1"/>
      <c r="F142" s="1"/>
      <c r="G142" s="1"/>
      <c r="H142" s="1"/>
      <c r="I142" s="1"/>
      <c r="J142" s="1"/>
      <c r="K142" s="1"/>
      <c r="L142" s="1"/>
      <c r="M142" s="1"/>
      <c r="N142" s="1"/>
    </row>
    <row r="144" spans="1:16" x14ac:dyDescent="0.3">
      <c r="O144" s="1"/>
      <c r="P144" s="1"/>
    </row>
  </sheetData>
  <mergeCells count="4">
    <mergeCell ref="A1:U1"/>
    <mergeCell ref="K7:O7"/>
    <mergeCell ref="Q7:U7"/>
    <mergeCell ref="C7:J7"/>
  </mergeCells>
  <pageMargins left="0.7" right="0.7" top="0.75" bottom="0.75" header="0.3" footer="0.3"/>
  <pageSetup paperSize="9" scale="50" orientation="portrait" r:id="rId1"/>
  <ignoredErrors>
    <ignoredError sqref="D68:S68 D70:S7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9"/>
  <sheetViews>
    <sheetView showGridLines="0" topLeftCell="A55" zoomScale="85" zoomScaleNormal="85" workbookViewId="0">
      <selection activeCell="C64" sqref="C64:J71"/>
    </sheetView>
  </sheetViews>
  <sheetFormatPr defaultColWidth="12.54296875" defaultRowHeight="12" x14ac:dyDescent="0.3"/>
  <cols>
    <col min="1" max="1" width="30.90625" style="15" customWidth="1"/>
    <col min="2" max="2" width="0.453125" style="15" customWidth="1"/>
    <col min="3" max="10" width="8" style="15" customWidth="1"/>
    <col min="11" max="15" width="9" style="14" customWidth="1"/>
    <col min="16" max="16" width="0.7265625" style="14" customWidth="1"/>
    <col min="17" max="17" width="9" style="1" customWidth="1"/>
    <col min="18" max="18" width="9.54296875" style="1" customWidth="1"/>
    <col min="19" max="21" width="9" style="1" customWidth="1"/>
    <col min="22" max="16384" width="12.54296875" style="1"/>
  </cols>
  <sheetData>
    <row r="1" spans="1:21" ht="12" customHeight="1" x14ac:dyDescent="0.3">
      <c r="A1" s="965" t="s">
        <v>5</v>
      </c>
      <c r="B1" s="965"/>
      <c r="C1" s="965"/>
      <c r="D1" s="965"/>
      <c r="E1" s="965"/>
      <c r="F1" s="965"/>
      <c r="G1" s="965"/>
      <c r="H1" s="965"/>
      <c r="I1" s="965"/>
      <c r="J1" s="965"/>
      <c r="K1" s="965"/>
      <c r="L1" s="965"/>
      <c r="M1" s="965"/>
      <c r="N1" s="965"/>
      <c r="O1" s="965"/>
      <c r="P1" s="965"/>
      <c r="Q1" s="965"/>
      <c r="R1" s="965"/>
      <c r="S1" s="965"/>
      <c r="T1" s="965"/>
      <c r="U1" s="965"/>
    </row>
    <row r="2" spans="1:21" ht="12" customHeight="1" x14ac:dyDescent="0.3">
      <c r="A2" s="5"/>
      <c r="B2" s="5"/>
      <c r="C2" s="5"/>
      <c r="D2" s="5"/>
      <c r="E2" s="5"/>
      <c r="F2" s="5"/>
      <c r="G2" s="5"/>
      <c r="H2" s="5"/>
      <c r="I2" s="5"/>
      <c r="J2" s="5"/>
    </row>
    <row r="3" spans="1:21" ht="12" customHeight="1" x14ac:dyDescent="0.35">
      <c r="A3" s="486" t="s">
        <v>271</v>
      </c>
      <c r="B3" s="17"/>
      <c r="C3" s="17"/>
      <c r="D3" s="17"/>
      <c r="E3" s="17"/>
      <c r="F3" s="17"/>
      <c r="G3" s="17"/>
      <c r="H3" s="17"/>
      <c r="I3" s="17"/>
      <c r="J3" s="17"/>
      <c r="K3" s="13"/>
      <c r="L3" s="13"/>
      <c r="M3" s="13"/>
      <c r="N3" s="13"/>
      <c r="O3" s="13"/>
      <c r="P3" s="13"/>
      <c r="Q3" s="4"/>
      <c r="R3" s="4"/>
      <c r="S3" s="4"/>
      <c r="T3" s="4"/>
      <c r="U3" s="4"/>
    </row>
    <row r="4" spans="1:21" ht="12" customHeight="1" x14ac:dyDescent="0.3">
      <c r="A4" s="487" t="s">
        <v>167</v>
      </c>
      <c r="B4" s="17"/>
      <c r="C4" s="17"/>
      <c r="D4" s="17"/>
      <c r="E4" s="17"/>
      <c r="F4" s="17"/>
      <c r="G4" s="17"/>
      <c r="H4" s="17"/>
      <c r="I4" s="17"/>
      <c r="J4" s="17"/>
      <c r="K4" s="13"/>
      <c r="L4" s="13"/>
      <c r="M4" s="13"/>
      <c r="N4" s="13"/>
      <c r="O4" s="13"/>
      <c r="P4" s="13"/>
    </row>
    <row r="5" spans="1:21" ht="12" customHeight="1" x14ac:dyDescent="0.3">
      <c r="A5" s="488" t="s">
        <v>273</v>
      </c>
      <c r="B5" s="17"/>
      <c r="C5" s="17"/>
      <c r="D5" s="17"/>
      <c r="E5" s="17"/>
      <c r="F5" s="17"/>
      <c r="G5" s="17"/>
      <c r="H5" s="17"/>
      <c r="I5" s="17"/>
      <c r="J5" s="17"/>
      <c r="K5" s="13"/>
      <c r="L5" s="13"/>
      <c r="M5" s="13"/>
      <c r="N5" s="13"/>
      <c r="O5" s="13"/>
      <c r="P5" s="13"/>
    </row>
    <row r="6" spans="1:21" ht="12" customHeight="1" x14ac:dyDescent="0.3">
      <c r="A6" s="5"/>
      <c r="B6" s="5"/>
      <c r="C6" s="5"/>
      <c r="D6" s="5"/>
      <c r="E6" s="5"/>
      <c r="F6" s="5"/>
      <c r="G6" s="5"/>
      <c r="H6" s="5"/>
      <c r="I6" s="5"/>
      <c r="J6" s="5"/>
    </row>
    <row r="7" spans="1:21" s="20" customFormat="1" ht="12" customHeight="1" x14ac:dyDescent="0.35">
      <c r="C7" s="962" t="s">
        <v>307</v>
      </c>
      <c r="D7" s="963"/>
      <c r="E7" s="963"/>
      <c r="F7" s="963"/>
      <c r="G7" s="963"/>
      <c r="H7" s="963"/>
      <c r="I7" s="963"/>
      <c r="J7" s="964"/>
      <c r="K7" s="960" t="s">
        <v>285</v>
      </c>
      <c r="L7" s="961"/>
      <c r="M7" s="961"/>
      <c r="N7" s="961"/>
      <c r="O7" s="961"/>
      <c r="P7" s="21"/>
      <c r="Q7" s="962" t="s">
        <v>102</v>
      </c>
      <c r="R7" s="963"/>
      <c r="S7" s="963"/>
      <c r="T7" s="963"/>
      <c r="U7" s="964"/>
    </row>
    <row r="8" spans="1:21" ht="12" customHeight="1" x14ac:dyDescent="0.3">
      <c r="A8" s="1"/>
      <c r="B8" s="1"/>
      <c r="C8" s="1"/>
      <c r="D8" s="1"/>
      <c r="E8" s="1"/>
      <c r="F8" s="1"/>
      <c r="G8" s="1"/>
      <c r="H8" s="1"/>
      <c r="I8" s="1"/>
      <c r="J8" s="1"/>
      <c r="K8" s="22"/>
      <c r="L8" s="22"/>
      <c r="M8" s="22"/>
      <c r="N8" s="22"/>
      <c r="O8" s="22"/>
      <c r="P8" s="22"/>
    </row>
    <row r="9" spans="1:21" s="27" customFormat="1" ht="12" customHeight="1" x14ac:dyDescent="0.3">
      <c r="A9" s="23" t="s">
        <v>6</v>
      </c>
      <c r="B9" s="5"/>
      <c r="C9" s="25">
        <v>2012</v>
      </c>
      <c r="D9" s="24">
        <v>2013</v>
      </c>
      <c r="E9" s="7">
        <v>2014</v>
      </c>
      <c r="F9" s="25">
        <v>2015</v>
      </c>
      <c r="G9" s="24">
        <v>2016</v>
      </c>
      <c r="H9" s="7">
        <v>2017</v>
      </c>
      <c r="I9" s="24">
        <v>2018</v>
      </c>
      <c r="J9" s="25">
        <v>2019</v>
      </c>
      <c r="K9" s="24">
        <v>2020</v>
      </c>
      <c r="L9" s="7">
        <v>2021</v>
      </c>
      <c r="M9" s="7">
        <v>2022</v>
      </c>
      <c r="N9" s="7">
        <v>2023</v>
      </c>
      <c r="O9" s="25">
        <v>2024</v>
      </c>
      <c r="P9" s="26"/>
      <c r="Q9" s="24">
        <v>2020</v>
      </c>
      <c r="R9" s="7">
        <v>2021</v>
      </c>
      <c r="S9" s="7">
        <v>2022</v>
      </c>
      <c r="T9" s="7">
        <v>2023</v>
      </c>
      <c r="U9" s="25">
        <v>2024</v>
      </c>
    </row>
    <row r="10" spans="1:21" ht="12" customHeight="1" x14ac:dyDescent="0.3">
      <c r="A10" s="5"/>
      <c r="B10" s="5"/>
      <c r="C10" s="5"/>
      <c r="D10" s="5"/>
      <c r="E10" s="5"/>
      <c r="F10" s="5"/>
      <c r="G10" s="5"/>
      <c r="H10" s="5"/>
      <c r="I10" s="5"/>
      <c r="J10" s="5"/>
      <c r="K10" s="15"/>
      <c r="L10" s="15"/>
      <c r="M10" s="15"/>
      <c r="Q10" s="15"/>
      <c r="R10" s="15"/>
      <c r="S10" s="15"/>
      <c r="T10" s="15"/>
      <c r="U10" s="15"/>
    </row>
    <row r="11" spans="1:21" ht="15.5" customHeight="1" x14ac:dyDescent="0.3">
      <c r="A11" s="28" t="s">
        <v>7</v>
      </c>
      <c r="B11" s="28"/>
      <c r="C11" s="28"/>
      <c r="D11" s="28"/>
      <c r="E11" s="28"/>
      <c r="F11" s="28"/>
      <c r="G11" s="28"/>
      <c r="H11" s="28"/>
      <c r="I11" s="28"/>
      <c r="J11" s="28"/>
      <c r="K11" s="30"/>
      <c r="L11" s="30"/>
      <c r="M11" s="30"/>
      <c r="N11" s="30"/>
      <c r="O11" s="31"/>
      <c r="P11" s="31"/>
      <c r="Q11" s="30"/>
      <c r="R11" s="30"/>
      <c r="S11" s="32"/>
      <c r="T11" s="32"/>
      <c r="U11" s="32"/>
    </row>
    <row r="12" spans="1:21" ht="12" customHeight="1" x14ac:dyDescent="0.3">
      <c r="A12" s="33" t="s">
        <v>8</v>
      </c>
      <c r="B12" s="395"/>
      <c r="C12" s="453">
        <v>40000</v>
      </c>
      <c r="D12" s="845">
        <v>40000</v>
      </c>
      <c r="E12" s="845">
        <v>40000</v>
      </c>
      <c r="F12" s="845">
        <v>40000</v>
      </c>
      <c r="G12" s="845">
        <v>40000</v>
      </c>
      <c r="H12" s="845">
        <v>40000</v>
      </c>
      <c r="I12" s="454">
        <v>40000</v>
      </c>
      <c r="J12" s="454">
        <v>40000</v>
      </c>
      <c r="K12" s="453">
        <v>40000</v>
      </c>
      <c r="L12" s="454">
        <v>40000</v>
      </c>
      <c r="M12" s="454">
        <v>40000</v>
      </c>
      <c r="N12" s="454">
        <v>40000</v>
      </c>
      <c r="O12" s="455">
        <v>40000</v>
      </c>
      <c r="P12" s="489"/>
      <c r="Q12" s="453">
        <v>40000</v>
      </c>
      <c r="R12" s="454">
        <v>40000</v>
      </c>
      <c r="S12" s="701">
        <v>40000</v>
      </c>
      <c r="T12" s="36"/>
      <c r="U12" s="37"/>
    </row>
    <row r="13" spans="1:21" ht="12" customHeight="1" x14ac:dyDescent="0.3">
      <c r="A13" s="38" t="s">
        <v>101</v>
      </c>
      <c r="B13" s="38"/>
      <c r="C13" s="830"/>
      <c r="D13" s="678"/>
      <c r="E13" s="678"/>
      <c r="F13" s="678"/>
      <c r="G13" s="678"/>
      <c r="H13" s="678"/>
      <c r="I13" s="831"/>
      <c r="J13" s="831"/>
      <c r="K13" s="456">
        <v>5000</v>
      </c>
      <c r="L13" s="457">
        <v>5000</v>
      </c>
      <c r="M13" s="457">
        <v>5000</v>
      </c>
      <c r="N13" s="457">
        <v>5000</v>
      </c>
      <c r="O13" s="458">
        <v>5000</v>
      </c>
      <c r="P13" s="489"/>
      <c r="Q13" s="459">
        <v>5000</v>
      </c>
      <c r="R13" s="460">
        <v>5000</v>
      </c>
      <c r="S13" s="702">
        <v>5000</v>
      </c>
      <c r="T13" s="11"/>
      <c r="U13" s="39"/>
    </row>
    <row r="14" spans="1:21" ht="12" customHeight="1" x14ac:dyDescent="0.3">
      <c r="A14" s="38" t="s">
        <v>60</v>
      </c>
      <c r="B14" s="38"/>
      <c r="C14" s="459">
        <v>10000</v>
      </c>
      <c r="D14" s="846">
        <v>10000</v>
      </c>
      <c r="E14" s="846">
        <v>10000</v>
      </c>
      <c r="F14" s="846">
        <v>10000</v>
      </c>
      <c r="G14" s="846">
        <v>10000</v>
      </c>
      <c r="H14" s="846">
        <v>10000</v>
      </c>
      <c r="I14" s="460">
        <v>10000</v>
      </c>
      <c r="J14" s="460">
        <v>10000</v>
      </c>
      <c r="K14" s="459">
        <v>10000</v>
      </c>
      <c r="L14" s="460">
        <v>10000</v>
      </c>
      <c r="M14" s="460">
        <v>10000</v>
      </c>
      <c r="N14" s="460">
        <v>10000</v>
      </c>
      <c r="O14" s="461">
        <v>10000</v>
      </c>
      <c r="P14" s="490"/>
      <c r="Q14" s="459">
        <v>10000</v>
      </c>
      <c r="R14" s="460">
        <v>10000</v>
      </c>
      <c r="S14" s="702">
        <v>10000</v>
      </c>
      <c r="T14" s="11"/>
      <c r="U14" s="39"/>
    </row>
    <row r="15" spans="1:21" ht="12" customHeight="1" x14ac:dyDescent="0.3">
      <c r="A15" s="38" t="s">
        <v>9</v>
      </c>
      <c r="B15" s="38"/>
      <c r="C15" s="847">
        <v>1000</v>
      </c>
      <c r="D15" s="846">
        <v>1000</v>
      </c>
      <c r="E15" s="846">
        <v>1000</v>
      </c>
      <c r="F15" s="846">
        <v>1000</v>
      </c>
      <c r="G15" s="846">
        <v>1000</v>
      </c>
      <c r="H15" s="846">
        <v>1000</v>
      </c>
      <c r="I15" s="846">
        <v>1000</v>
      </c>
      <c r="J15" s="846">
        <v>1000</v>
      </c>
      <c r="K15" s="847">
        <v>1000</v>
      </c>
      <c r="L15" s="846">
        <v>1000</v>
      </c>
      <c r="M15" s="846">
        <v>1000</v>
      </c>
      <c r="N15" s="846">
        <v>1000</v>
      </c>
      <c r="O15" s="461">
        <v>1000</v>
      </c>
      <c r="P15" s="490"/>
      <c r="Q15" s="459">
        <v>1000</v>
      </c>
      <c r="R15" s="460">
        <v>1000</v>
      </c>
      <c r="S15" s="702">
        <v>1000</v>
      </c>
      <c r="T15" s="11"/>
      <c r="U15" s="39"/>
    </row>
    <row r="16" spans="1:21" ht="12" customHeight="1" x14ac:dyDescent="0.3">
      <c r="A16" s="38" t="s">
        <v>10</v>
      </c>
      <c r="B16" s="38"/>
      <c r="C16" s="847">
        <v>300</v>
      </c>
      <c r="D16" s="846">
        <v>300</v>
      </c>
      <c r="E16" s="846">
        <v>300</v>
      </c>
      <c r="F16" s="846">
        <v>300</v>
      </c>
      <c r="G16" s="846">
        <v>300</v>
      </c>
      <c r="H16" s="846">
        <v>300</v>
      </c>
      <c r="I16" s="846">
        <v>300</v>
      </c>
      <c r="J16" s="846">
        <v>300</v>
      </c>
      <c r="K16" s="847">
        <v>300</v>
      </c>
      <c r="L16" s="846">
        <v>300</v>
      </c>
      <c r="M16" s="846">
        <v>300</v>
      </c>
      <c r="N16" s="846">
        <v>300</v>
      </c>
      <c r="O16" s="461">
        <v>300</v>
      </c>
      <c r="P16" s="490"/>
      <c r="Q16" s="459">
        <v>300</v>
      </c>
      <c r="R16" s="460">
        <v>300</v>
      </c>
      <c r="S16" s="702">
        <v>300</v>
      </c>
      <c r="T16" s="11"/>
      <c r="U16" s="39"/>
    </row>
    <row r="17" spans="1:23" ht="12" customHeight="1" x14ac:dyDescent="0.3">
      <c r="A17" s="38" t="s">
        <v>11</v>
      </c>
      <c r="B17" s="38"/>
      <c r="C17" s="459"/>
      <c r="D17" s="161"/>
      <c r="E17" s="161"/>
      <c r="F17" s="161"/>
      <c r="G17" s="161"/>
      <c r="H17" s="161"/>
      <c r="I17" s="460"/>
      <c r="J17" s="460"/>
      <c r="K17" s="459"/>
      <c r="L17" s="460"/>
      <c r="M17" s="460"/>
      <c r="N17" s="460"/>
      <c r="O17" s="461"/>
      <c r="P17" s="490"/>
      <c r="Q17" s="459"/>
      <c r="R17" s="460"/>
      <c r="S17" s="702">
        <v>0</v>
      </c>
      <c r="T17" s="11"/>
      <c r="U17" s="39"/>
    </row>
    <row r="18" spans="1:23" ht="12" customHeight="1" x14ac:dyDescent="0.3">
      <c r="A18" s="394" t="s">
        <v>12</v>
      </c>
      <c r="B18" s="41"/>
      <c r="C18" s="436">
        <f t="shared" ref="C18:O18" si="0">C12+SUM(C14:C17)</f>
        <v>51300</v>
      </c>
      <c r="D18" s="437">
        <f t="shared" si="0"/>
        <v>51300</v>
      </c>
      <c r="E18" s="437">
        <f t="shared" si="0"/>
        <v>51300</v>
      </c>
      <c r="F18" s="437">
        <f t="shared" si="0"/>
        <v>51300</v>
      </c>
      <c r="G18" s="437">
        <f t="shared" si="0"/>
        <v>51300</v>
      </c>
      <c r="H18" s="437">
        <f t="shared" si="0"/>
        <v>51300</v>
      </c>
      <c r="I18" s="437">
        <f t="shared" si="0"/>
        <v>51300</v>
      </c>
      <c r="J18" s="437">
        <f t="shared" si="0"/>
        <v>51300</v>
      </c>
      <c r="K18" s="436">
        <f t="shared" ref="K18" si="1">K12+SUM(K14:K17)</f>
        <v>51300</v>
      </c>
      <c r="L18" s="437">
        <f t="shared" si="0"/>
        <v>51300</v>
      </c>
      <c r="M18" s="437">
        <f t="shared" si="0"/>
        <v>51300</v>
      </c>
      <c r="N18" s="437">
        <f t="shared" si="0"/>
        <v>51300</v>
      </c>
      <c r="O18" s="438">
        <f t="shared" si="0"/>
        <v>51300</v>
      </c>
      <c r="P18" s="43"/>
      <c r="Q18" s="436">
        <f t="shared" ref="Q18:S18" si="2">Q12+SUM(Q14:Q17)</f>
        <v>51300</v>
      </c>
      <c r="R18" s="437">
        <f t="shared" si="2"/>
        <v>51300</v>
      </c>
      <c r="S18" s="703">
        <f t="shared" si="2"/>
        <v>51300</v>
      </c>
      <c r="T18" s="437"/>
      <c r="U18" s="438"/>
    </row>
    <row r="19" spans="1:23" ht="12" customHeight="1" x14ac:dyDescent="0.3">
      <c r="A19" s="396" t="s">
        <v>13</v>
      </c>
      <c r="B19" s="51"/>
      <c r="C19" s="48"/>
      <c r="D19" s="49">
        <f t="shared" ref="D19:I19" si="3">+D18/C18-1</f>
        <v>0</v>
      </c>
      <c r="E19" s="49">
        <f t="shared" si="3"/>
        <v>0</v>
      </c>
      <c r="F19" s="49">
        <f t="shared" si="3"/>
        <v>0</v>
      </c>
      <c r="G19" s="49">
        <f t="shared" si="3"/>
        <v>0</v>
      </c>
      <c r="H19" s="49">
        <f t="shared" si="3"/>
        <v>0</v>
      </c>
      <c r="I19" s="49">
        <f t="shared" si="3"/>
        <v>0</v>
      </c>
      <c r="J19" s="50">
        <f>+J18/I18-1</f>
        <v>0</v>
      </c>
      <c r="K19" s="48">
        <f t="shared" ref="K19:O19" si="4">+K18/J18-1</f>
        <v>0</v>
      </c>
      <c r="L19" s="49">
        <f t="shared" si="4"/>
        <v>0</v>
      </c>
      <c r="M19" s="49">
        <f t="shared" si="4"/>
        <v>0</v>
      </c>
      <c r="N19" s="49">
        <f t="shared" si="4"/>
        <v>0</v>
      </c>
      <c r="O19" s="50">
        <f t="shared" si="4"/>
        <v>0</v>
      </c>
      <c r="P19" s="47"/>
      <c r="Q19" s="48">
        <f>Q18/J18-1</f>
        <v>0</v>
      </c>
      <c r="R19" s="49">
        <f>+R18/Q18-1</f>
        <v>0</v>
      </c>
      <c r="S19" s="49">
        <f>+S18/R18-1</f>
        <v>0</v>
      </c>
      <c r="T19" s="49"/>
      <c r="U19" s="50"/>
    </row>
    <row r="20" spans="1:23" ht="12" customHeight="1" x14ac:dyDescent="0.3">
      <c r="A20" s="51"/>
      <c r="B20" s="51"/>
      <c r="C20" s="51"/>
      <c r="D20" s="51"/>
      <c r="E20" s="51"/>
      <c r="F20" s="51"/>
      <c r="G20" s="51"/>
      <c r="H20" s="51"/>
      <c r="I20" s="51"/>
      <c r="J20" s="51"/>
      <c r="K20" s="54"/>
      <c r="L20" s="54"/>
      <c r="M20" s="54"/>
      <c r="N20" s="54"/>
      <c r="O20" s="54"/>
      <c r="P20" s="47"/>
      <c r="Q20" s="54"/>
      <c r="R20" s="54"/>
      <c r="S20" s="54"/>
      <c r="T20" s="54"/>
      <c r="U20" s="54"/>
    </row>
    <row r="21" spans="1:23" ht="15.5" customHeight="1" x14ac:dyDescent="0.3">
      <c r="A21" s="28" t="s">
        <v>14</v>
      </c>
      <c r="B21" s="28"/>
      <c r="C21" s="28"/>
      <c r="D21" s="28"/>
      <c r="E21" s="28"/>
      <c r="F21" s="28"/>
      <c r="G21" s="28"/>
      <c r="H21" s="28"/>
      <c r="I21" s="28"/>
      <c r="J21" s="28"/>
      <c r="K21" s="30"/>
      <c r="L21" s="30"/>
      <c r="M21" s="30"/>
      <c r="N21" s="30"/>
      <c r="O21" s="31"/>
      <c r="P21" s="31"/>
      <c r="Q21" s="30"/>
      <c r="R21" s="30"/>
      <c r="S21" s="32"/>
      <c r="T21" s="32"/>
      <c r="U21" s="32"/>
    </row>
    <row r="22" spans="1:23" ht="12" customHeight="1" x14ac:dyDescent="0.3">
      <c r="A22" s="395" t="s">
        <v>15</v>
      </c>
      <c r="B22" s="38"/>
      <c r="C22" s="837"/>
      <c r="D22" s="824"/>
      <c r="E22" s="824"/>
      <c r="F22" s="824"/>
      <c r="G22" s="824"/>
      <c r="H22" s="824"/>
      <c r="I22" s="838"/>
      <c r="J22" s="839"/>
      <c r="K22" s="840"/>
      <c r="L22" s="838"/>
      <c r="M22" s="838"/>
      <c r="N22" s="838"/>
      <c r="O22" s="839"/>
      <c r="P22" s="490"/>
      <c r="Q22" s="840"/>
      <c r="R22" s="838"/>
      <c r="S22" s="841"/>
      <c r="T22" s="842"/>
      <c r="U22" s="843"/>
    </row>
    <row r="23" spans="1:23" ht="12" customHeight="1" x14ac:dyDescent="0.3">
      <c r="A23" s="34" t="s">
        <v>61</v>
      </c>
      <c r="B23" s="38"/>
      <c r="C23" s="677"/>
      <c r="D23" s="678"/>
      <c r="E23" s="678"/>
      <c r="F23" s="678"/>
      <c r="G23" s="678"/>
      <c r="H23" s="678"/>
      <c r="I23" s="831"/>
      <c r="J23" s="832"/>
      <c r="K23" s="830"/>
      <c r="L23" s="831"/>
      <c r="M23" s="831"/>
      <c r="N23" s="831"/>
      <c r="O23" s="832"/>
      <c r="P23" s="490"/>
      <c r="Q23" s="830"/>
      <c r="R23" s="831"/>
      <c r="S23" s="836"/>
      <c r="T23" s="685"/>
      <c r="U23" s="686"/>
    </row>
    <row r="24" spans="1:23" ht="12" customHeight="1" x14ac:dyDescent="0.3">
      <c r="A24" s="34" t="s">
        <v>62</v>
      </c>
      <c r="B24" s="38"/>
      <c r="C24" s="677"/>
      <c r="D24" s="678"/>
      <c r="E24" s="678"/>
      <c r="F24" s="678"/>
      <c r="G24" s="678"/>
      <c r="H24" s="678"/>
      <c r="I24" s="831"/>
      <c r="J24" s="832"/>
      <c r="K24" s="830"/>
      <c r="L24" s="831"/>
      <c r="M24" s="831"/>
      <c r="N24" s="831"/>
      <c r="O24" s="832"/>
      <c r="P24" s="490"/>
      <c r="Q24" s="830"/>
      <c r="R24" s="831"/>
      <c r="S24" s="836"/>
      <c r="T24" s="685"/>
      <c r="U24" s="686"/>
    </row>
    <row r="25" spans="1:23" ht="12" customHeight="1" x14ac:dyDescent="0.3">
      <c r="A25" s="34" t="s">
        <v>63</v>
      </c>
      <c r="B25" s="38"/>
      <c r="C25" s="677"/>
      <c r="D25" s="678"/>
      <c r="E25" s="678"/>
      <c r="F25" s="678"/>
      <c r="G25" s="678"/>
      <c r="H25" s="678"/>
      <c r="I25" s="831"/>
      <c r="J25" s="832"/>
      <c r="K25" s="830"/>
      <c r="L25" s="831"/>
      <c r="M25" s="831"/>
      <c r="N25" s="831"/>
      <c r="O25" s="832"/>
      <c r="P25" s="490"/>
      <c r="Q25" s="830"/>
      <c r="R25" s="831"/>
      <c r="S25" s="836"/>
      <c r="T25" s="685"/>
      <c r="U25" s="686"/>
    </row>
    <row r="26" spans="1:23" ht="12" customHeight="1" x14ac:dyDescent="0.3">
      <c r="A26" s="34" t="s">
        <v>16</v>
      </c>
      <c r="B26" s="38"/>
      <c r="C26" s="677"/>
      <c r="D26" s="678"/>
      <c r="E26" s="678"/>
      <c r="F26" s="678"/>
      <c r="G26" s="678"/>
      <c r="H26" s="678"/>
      <c r="I26" s="831"/>
      <c r="J26" s="832"/>
      <c r="K26" s="830"/>
      <c r="L26" s="831"/>
      <c r="M26" s="831"/>
      <c r="N26" s="831"/>
      <c r="O26" s="832"/>
      <c r="P26" s="490"/>
      <c r="Q26" s="830"/>
      <c r="R26" s="831"/>
      <c r="S26" s="836"/>
      <c r="T26" s="685"/>
      <c r="U26" s="686"/>
    </row>
    <row r="27" spans="1:23" ht="12" customHeight="1" x14ac:dyDescent="0.3">
      <c r="A27" s="34" t="s">
        <v>64</v>
      </c>
      <c r="B27" s="38"/>
      <c r="C27" s="677"/>
      <c r="D27" s="678"/>
      <c r="E27" s="678"/>
      <c r="F27" s="678"/>
      <c r="G27" s="678"/>
      <c r="H27" s="678"/>
      <c r="I27" s="831"/>
      <c r="J27" s="832"/>
      <c r="K27" s="830"/>
      <c r="L27" s="831"/>
      <c r="M27" s="831"/>
      <c r="N27" s="831"/>
      <c r="O27" s="832"/>
      <c r="P27" s="490"/>
      <c r="Q27" s="830"/>
      <c r="R27" s="831"/>
      <c r="S27" s="836"/>
      <c r="T27" s="685"/>
      <c r="U27" s="686"/>
    </row>
    <row r="28" spans="1:23" ht="12" customHeight="1" x14ac:dyDescent="0.3">
      <c r="A28" s="34" t="s">
        <v>65</v>
      </c>
      <c r="B28" s="38"/>
      <c r="C28" s="59">
        <v>51300</v>
      </c>
      <c r="D28" s="40">
        <v>51300</v>
      </c>
      <c r="E28" s="40">
        <v>51300</v>
      </c>
      <c r="F28" s="40">
        <v>51300</v>
      </c>
      <c r="G28" s="40">
        <v>51300</v>
      </c>
      <c r="H28" s="40">
        <v>51300</v>
      </c>
      <c r="I28" s="40">
        <v>51300</v>
      </c>
      <c r="J28" s="42">
        <v>51300</v>
      </c>
      <c r="K28" s="59">
        <v>51300</v>
      </c>
      <c r="L28" s="40">
        <v>51300</v>
      </c>
      <c r="M28" s="40">
        <v>51300</v>
      </c>
      <c r="N28" s="40">
        <v>51300</v>
      </c>
      <c r="O28" s="42">
        <v>51300</v>
      </c>
      <c r="P28" s="43">
        <v>51300</v>
      </c>
      <c r="Q28" s="59">
        <v>51300</v>
      </c>
      <c r="R28" s="40">
        <v>51300</v>
      </c>
      <c r="S28" s="11">
        <v>51300</v>
      </c>
      <c r="T28" s="57"/>
      <c r="U28" s="58"/>
    </row>
    <row r="29" spans="1:23" ht="12" customHeight="1" x14ac:dyDescent="0.3">
      <c r="A29" s="34" t="s">
        <v>17</v>
      </c>
      <c r="B29" s="38"/>
      <c r="C29" s="677"/>
      <c r="D29" s="678"/>
      <c r="E29" s="678"/>
      <c r="F29" s="678"/>
      <c r="G29" s="678"/>
      <c r="H29" s="678"/>
      <c r="I29" s="831"/>
      <c r="J29" s="832"/>
      <c r="K29" s="830"/>
      <c r="L29" s="831"/>
      <c r="M29" s="831"/>
      <c r="N29" s="831"/>
      <c r="O29" s="832"/>
      <c r="P29" s="490"/>
      <c r="Q29" s="830"/>
      <c r="R29" s="831"/>
      <c r="S29" s="836"/>
      <c r="T29" s="685"/>
      <c r="U29" s="686"/>
      <c r="W29" s="390"/>
    </row>
    <row r="30" spans="1:23" ht="12" customHeight="1" x14ac:dyDescent="0.3">
      <c r="A30" s="34" t="s">
        <v>66</v>
      </c>
      <c r="B30" s="38"/>
      <c r="C30" s="677"/>
      <c r="D30" s="678"/>
      <c r="E30" s="678"/>
      <c r="F30" s="678"/>
      <c r="G30" s="678"/>
      <c r="H30" s="678"/>
      <c r="I30" s="831"/>
      <c r="J30" s="832"/>
      <c r="K30" s="830"/>
      <c r="L30" s="831"/>
      <c r="M30" s="831"/>
      <c r="N30" s="831"/>
      <c r="O30" s="832"/>
      <c r="P30" s="490"/>
      <c r="Q30" s="830"/>
      <c r="R30" s="831"/>
      <c r="S30" s="836"/>
      <c r="T30" s="685"/>
      <c r="U30" s="686"/>
    </row>
    <row r="31" spans="1:23" s="440" customFormat="1" ht="12" customHeight="1" x14ac:dyDescent="0.3">
      <c r="A31" s="435" t="s">
        <v>18</v>
      </c>
      <c r="B31" s="394"/>
      <c r="C31" s="436">
        <f t="shared" ref="C31:H31" si="5">SUM(C22:C30)</f>
        <v>51300</v>
      </c>
      <c r="D31" s="437">
        <f t="shared" si="5"/>
        <v>51300</v>
      </c>
      <c r="E31" s="437">
        <f t="shared" si="5"/>
        <v>51300</v>
      </c>
      <c r="F31" s="437">
        <f t="shared" si="5"/>
        <v>51300</v>
      </c>
      <c r="G31" s="437">
        <f t="shared" si="5"/>
        <v>51300</v>
      </c>
      <c r="H31" s="437">
        <f t="shared" si="5"/>
        <v>51300</v>
      </c>
      <c r="I31" s="437">
        <f>SUM(I22:I30)</f>
        <v>51300</v>
      </c>
      <c r="J31" s="438">
        <f t="shared" ref="J31" si="6">SUM(J22:J30)</f>
        <v>51300</v>
      </c>
      <c r="K31" s="436">
        <f>SUM(K22:K30)</f>
        <v>51300</v>
      </c>
      <c r="L31" s="437">
        <f t="shared" ref="L31:O31" si="7">SUM(L22:L30)</f>
        <v>51300</v>
      </c>
      <c r="M31" s="437">
        <f t="shared" si="7"/>
        <v>51300</v>
      </c>
      <c r="N31" s="437">
        <f t="shared" si="7"/>
        <v>51300</v>
      </c>
      <c r="O31" s="438">
        <f t="shared" si="7"/>
        <v>51300</v>
      </c>
      <c r="P31" s="115"/>
      <c r="Q31" s="436">
        <f>SUM(Q22:Q30)</f>
        <v>51300</v>
      </c>
      <c r="R31" s="437">
        <f t="shared" ref="R31:S31" si="8">SUM(R22:R30)</f>
        <v>51300</v>
      </c>
      <c r="S31" s="437">
        <f t="shared" si="8"/>
        <v>51300</v>
      </c>
      <c r="T31" s="437"/>
      <c r="U31" s="438"/>
    </row>
    <row r="32" spans="1:23" ht="12" customHeight="1" x14ac:dyDescent="0.3">
      <c r="A32" s="396" t="s">
        <v>13</v>
      </c>
      <c r="B32" s="535"/>
      <c r="C32" s="48"/>
      <c r="D32" s="49">
        <f t="shared" ref="D32:I32" si="9">+D31/C31-1</f>
        <v>0</v>
      </c>
      <c r="E32" s="49">
        <f t="shared" si="9"/>
        <v>0</v>
      </c>
      <c r="F32" s="49">
        <f t="shared" si="9"/>
        <v>0</v>
      </c>
      <c r="G32" s="49">
        <f t="shared" si="9"/>
        <v>0</v>
      </c>
      <c r="H32" s="49">
        <f t="shared" si="9"/>
        <v>0</v>
      </c>
      <c r="I32" s="49">
        <f t="shared" si="9"/>
        <v>0</v>
      </c>
      <c r="J32" s="50">
        <f>+J31/I31-1</f>
        <v>0</v>
      </c>
      <c r="K32" s="48">
        <f t="shared" ref="K32:O32" si="10">+K31/J31-1</f>
        <v>0</v>
      </c>
      <c r="L32" s="49">
        <f t="shared" si="10"/>
        <v>0</v>
      </c>
      <c r="M32" s="49">
        <f t="shared" si="10"/>
        <v>0</v>
      </c>
      <c r="N32" s="49">
        <f t="shared" si="10"/>
        <v>0</v>
      </c>
      <c r="O32" s="50">
        <f t="shared" si="10"/>
        <v>0</v>
      </c>
      <c r="P32" s="47"/>
      <c r="Q32" s="48">
        <f>Q31/J31-1</f>
        <v>0</v>
      </c>
      <c r="R32" s="49">
        <f>+R31/Q31-1</f>
        <v>0</v>
      </c>
      <c r="S32" s="49">
        <f>+S31/R31-1</f>
        <v>0</v>
      </c>
      <c r="T32" s="49"/>
      <c r="U32" s="50"/>
    </row>
    <row r="33" spans="1:22" ht="12" customHeight="1" x14ac:dyDescent="0.3">
      <c r="A33" s="51"/>
      <c r="B33" s="53"/>
      <c r="C33" s="53"/>
      <c r="D33" s="53"/>
      <c r="E33" s="53"/>
      <c r="F33" s="53"/>
      <c r="G33" s="53"/>
      <c r="H33" s="53"/>
      <c r="I33" s="53"/>
      <c r="J33" s="53"/>
      <c r="K33" s="53"/>
      <c r="L33" s="53"/>
      <c r="M33" s="53"/>
      <c r="N33" s="53"/>
      <c r="O33" s="53"/>
      <c r="P33" s="53"/>
      <c r="Q33" s="53"/>
      <c r="R33" s="53"/>
      <c r="S33" s="54"/>
      <c r="T33" s="54"/>
      <c r="U33" s="54"/>
    </row>
    <row r="34" spans="1:22" ht="15.5" customHeight="1" x14ac:dyDescent="0.3">
      <c r="A34" s="28" t="s">
        <v>19</v>
      </c>
      <c r="B34" s="28"/>
      <c r="C34" s="28"/>
      <c r="D34" s="28"/>
      <c r="E34" s="28"/>
      <c r="F34" s="28"/>
      <c r="G34" s="28"/>
      <c r="H34" s="28"/>
      <c r="I34" s="28"/>
      <c r="J34" s="28"/>
      <c r="K34" s="30"/>
      <c r="L34" s="30"/>
      <c r="M34" s="30"/>
      <c r="N34" s="30"/>
      <c r="O34" s="31"/>
      <c r="P34" s="31"/>
      <c r="Q34" s="30"/>
      <c r="R34" s="30"/>
      <c r="S34" s="30"/>
      <c r="T34" s="30"/>
      <c r="U34" s="30"/>
    </row>
    <row r="35" spans="1:22" ht="12" customHeight="1" x14ac:dyDescent="0.3">
      <c r="A35" s="28" t="s">
        <v>20</v>
      </c>
      <c r="B35" s="28"/>
      <c r="C35" s="28"/>
      <c r="D35" s="28"/>
      <c r="E35" s="28"/>
      <c r="F35" s="28"/>
      <c r="G35" s="28"/>
      <c r="H35" s="28"/>
      <c r="I35" s="28"/>
      <c r="J35" s="28"/>
      <c r="K35" s="30"/>
      <c r="L35" s="30"/>
      <c r="M35" s="30"/>
      <c r="N35" s="30"/>
      <c r="O35" s="30"/>
      <c r="P35" s="30"/>
      <c r="Q35" s="30"/>
      <c r="R35" s="30"/>
      <c r="S35" s="30"/>
      <c r="T35" s="30"/>
      <c r="U35" s="30"/>
    </row>
    <row r="36" spans="1:22" s="22" customFormat="1" ht="12" customHeight="1" x14ac:dyDescent="0.3">
      <c r="A36" s="64" t="s">
        <v>48</v>
      </c>
      <c r="B36" s="65"/>
      <c r="C36" s="844">
        <v>10000</v>
      </c>
      <c r="D36" s="844">
        <v>10000</v>
      </c>
      <c r="E36" s="844">
        <v>10000</v>
      </c>
      <c r="F36" s="844">
        <v>10000</v>
      </c>
      <c r="G36" s="844">
        <v>10000</v>
      </c>
      <c r="H36" s="844">
        <v>10000</v>
      </c>
      <c r="I36" s="463">
        <v>10000</v>
      </c>
      <c r="J36" s="463">
        <v>10000</v>
      </c>
      <c r="K36" s="462">
        <v>10000</v>
      </c>
      <c r="L36" s="463">
        <v>10000</v>
      </c>
      <c r="M36" s="463">
        <v>10000</v>
      </c>
      <c r="N36" s="463">
        <v>10000</v>
      </c>
      <c r="O36" s="464">
        <v>10000</v>
      </c>
      <c r="P36" s="491"/>
      <c r="Q36" s="462">
        <v>10000</v>
      </c>
      <c r="R36" s="463">
        <v>10000</v>
      </c>
      <c r="S36" s="463">
        <v>10000</v>
      </c>
      <c r="T36" s="67"/>
      <c r="U36" s="68"/>
      <c r="V36" s="1"/>
    </row>
    <row r="37" spans="1:22" s="22" customFormat="1" ht="12" customHeight="1" x14ac:dyDescent="0.3">
      <c r="A37" s="69" t="s">
        <v>49</v>
      </c>
      <c r="B37" s="65"/>
      <c r="C37" s="40"/>
      <c r="D37" s="40"/>
      <c r="E37" s="40"/>
      <c r="F37" s="40"/>
      <c r="G37" s="40"/>
      <c r="H37" s="40"/>
      <c r="I37" s="457"/>
      <c r="J37" s="457"/>
      <c r="K37" s="456"/>
      <c r="L37" s="457"/>
      <c r="M37" s="457"/>
      <c r="N37" s="457"/>
      <c r="O37" s="458"/>
      <c r="P37" s="491"/>
      <c r="Q37" s="456"/>
      <c r="R37" s="457"/>
      <c r="S37" s="492"/>
      <c r="T37" s="57"/>
      <c r="U37" s="58"/>
      <c r="V37" s="1"/>
    </row>
    <row r="38" spans="1:22" s="22" customFormat="1" ht="12" customHeight="1" x14ac:dyDescent="0.3">
      <c r="A38" s="69" t="s">
        <v>50</v>
      </c>
      <c r="B38" s="65"/>
      <c r="C38" s="40"/>
      <c r="D38" s="40"/>
      <c r="E38" s="40"/>
      <c r="F38" s="40"/>
      <c r="G38" s="40"/>
      <c r="H38" s="40"/>
      <c r="I38" s="457"/>
      <c r="J38" s="457"/>
      <c r="K38" s="456"/>
      <c r="L38" s="457"/>
      <c r="M38" s="457"/>
      <c r="N38" s="457"/>
      <c r="O38" s="458"/>
      <c r="P38" s="491"/>
      <c r="Q38" s="456"/>
      <c r="R38" s="457"/>
      <c r="S38" s="492"/>
      <c r="T38" s="57"/>
      <c r="U38" s="58"/>
      <c r="V38" s="1"/>
    </row>
    <row r="39" spans="1:22" s="22" customFormat="1" ht="12" customHeight="1" x14ac:dyDescent="0.3">
      <c r="A39" s="70" t="s">
        <v>51</v>
      </c>
      <c r="B39" s="65"/>
      <c r="C39" s="446">
        <f t="shared" ref="C39" si="11">SUM(C36:C38)</f>
        <v>10000</v>
      </c>
      <c r="D39" s="446">
        <f t="shared" ref="D39:O39" si="12">SUM(D36:D38)</f>
        <v>10000</v>
      </c>
      <c r="E39" s="446">
        <f t="shared" si="12"/>
        <v>10000</v>
      </c>
      <c r="F39" s="446">
        <f t="shared" si="12"/>
        <v>10000</v>
      </c>
      <c r="G39" s="446">
        <f t="shared" si="12"/>
        <v>10000</v>
      </c>
      <c r="H39" s="446">
        <f t="shared" si="12"/>
        <v>10000</v>
      </c>
      <c r="I39" s="446">
        <f t="shared" si="12"/>
        <v>10000</v>
      </c>
      <c r="J39" s="446">
        <f t="shared" si="12"/>
        <v>10000</v>
      </c>
      <c r="K39" s="445">
        <f t="shared" si="12"/>
        <v>10000</v>
      </c>
      <c r="L39" s="446">
        <f t="shared" si="12"/>
        <v>10000</v>
      </c>
      <c r="M39" s="446">
        <f t="shared" si="12"/>
        <v>10000</v>
      </c>
      <c r="N39" s="446">
        <f t="shared" si="12"/>
        <v>10000</v>
      </c>
      <c r="O39" s="447">
        <f t="shared" si="12"/>
        <v>10000</v>
      </c>
      <c r="P39" s="66"/>
      <c r="Q39" s="445">
        <f t="shared" ref="Q39:S39" si="13">SUM(Q36:Q38)</f>
        <v>10000</v>
      </c>
      <c r="R39" s="446">
        <f t="shared" si="13"/>
        <v>10000</v>
      </c>
      <c r="S39" s="446">
        <f t="shared" si="13"/>
        <v>10000</v>
      </c>
      <c r="T39" s="446"/>
      <c r="U39" s="447"/>
      <c r="V39" s="1"/>
    </row>
    <row r="40" spans="1:22" ht="12" customHeight="1" x14ac:dyDescent="0.3">
      <c r="A40" s="28" t="s">
        <v>21</v>
      </c>
      <c r="B40" s="28"/>
      <c r="C40" s="28"/>
      <c r="D40" s="28"/>
      <c r="E40" s="28"/>
      <c r="F40" s="28"/>
      <c r="G40" s="28"/>
      <c r="H40" s="28"/>
      <c r="I40" s="28"/>
      <c r="J40" s="28"/>
      <c r="K40" s="76"/>
      <c r="L40" s="76"/>
      <c r="M40" s="76"/>
      <c r="N40" s="76"/>
      <c r="O40" s="76"/>
      <c r="P40" s="76"/>
      <c r="Q40" s="76"/>
      <c r="R40" s="76"/>
      <c r="S40" s="29"/>
      <c r="T40" s="29"/>
      <c r="U40" s="29"/>
    </row>
    <row r="41" spans="1:22" s="22" customFormat="1" ht="12" customHeight="1" x14ac:dyDescent="0.3">
      <c r="A41" s="77" t="s">
        <v>52</v>
      </c>
      <c r="B41" s="65"/>
      <c r="C41" s="170">
        <f t="shared" ref="C41:O41" si="14">C16/C39</f>
        <v>0.03</v>
      </c>
      <c r="D41" s="170">
        <f t="shared" si="14"/>
        <v>0.03</v>
      </c>
      <c r="E41" s="170">
        <f t="shared" si="14"/>
        <v>0.03</v>
      </c>
      <c r="F41" s="170">
        <f t="shared" si="14"/>
        <v>0.03</v>
      </c>
      <c r="G41" s="170">
        <f t="shared" si="14"/>
        <v>0.03</v>
      </c>
      <c r="H41" s="170">
        <f t="shared" si="14"/>
        <v>0.03</v>
      </c>
      <c r="I41" s="170">
        <f t="shared" si="14"/>
        <v>0.03</v>
      </c>
      <c r="J41" s="170">
        <f t="shared" si="14"/>
        <v>0.03</v>
      </c>
      <c r="K41" s="169">
        <f t="shared" si="14"/>
        <v>0.03</v>
      </c>
      <c r="L41" s="170">
        <f t="shared" si="14"/>
        <v>0.03</v>
      </c>
      <c r="M41" s="170">
        <f t="shared" si="14"/>
        <v>0.03</v>
      </c>
      <c r="N41" s="170">
        <f t="shared" si="14"/>
        <v>0.03</v>
      </c>
      <c r="O41" s="171">
        <f t="shared" si="14"/>
        <v>0.03</v>
      </c>
      <c r="P41" s="78"/>
      <c r="Q41" s="169">
        <f t="shared" ref="Q41:S41" si="15">Q16/Q39</f>
        <v>0.03</v>
      </c>
      <c r="R41" s="170">
        <f t="shared" si="15"/>
        <v>0.03</v>
      </c>
      <c r="S41" s="668">
        <f t="shared" si="15"/>
        <v>0.03</v>
      </c>
      <c r="T41" s="79"/>
      <c r="U41" s="80"/>
      <c r="V41" s="1"/>
    </row>
    <row r="42" spans="1:22" s="22" customFormat="1" ht="12" customHeight="1" x14ac:dyDescent="0.3">
      <c r="A42" s="81" t="s">
        <v>53</v>
      </c>
      <c r="B42" s="65"/>
      <c r="C42" s="467">
        <v>0.03</v>
      </c>
      <c r="D42" s="468">
        <v>0.03</v>
      </c>
      <c r="E42" s="468">
        <v>0.03</v>
      </c>
      <c r="F42" s="468">
        <v>0.03</v>
      </c>
      <c r="G42" s="468">
        <v>0.03</v>
      </c>
      <c r="H42" s="468">
        <v>0.03</v>
      </c>
      <c r="I42" s="468">
        <v>0.03</v>
      </c>
      <c r="J42" s="468">
        <v>0.03</v>
      </c>
      <c r="K42" s="467">
        <v>0.03</v>
      </c>
      <c r="L42" s="468">
        <v>0.03</v>
      </c>
      <c r="M42" s="468">
        <v>0.03</v>
      </c>
      <c r="N42" s="468">
        <v>0.03</v>
      </c>
      <c r="O42" s="469">
        <v>0.03</v>
      </c>
      <c r="P42" s="470"/>
      <c r="Q42" s="467">
        <v>0.03</v>
      </c>
      <c r="R42" s="468">
        <v>0.03</v>
      </c>
      <c r="S42" s="669">
        <v>0.03</v>
      </c>
      <c r="T42" s="82"/>
      <c r="U42" s="83"/>
      <c r="V42" s="1"/>
    </row>
    <row r="43" spans="1:22" s="22" customFormat="1" ht="12" customHeight="1" x14ac:dyDescent="0.3">
      <c r="A43" s="81" t="s">
        <v>54</v>
      </c>
      <c r="B43" s="65"/>
      <c r="C43" s="467">
        <v>0</v>
      </c>
      <c r="D43" s="468">
        <v>0</v>
      </c>
      <c r="E43" s="468">
        <v>0</v>
      </c>
      <c r="F43" s="468">
        <v>0</v>
      </c>
      <c r="G43" s="468">
        <v>0</v>
      </c>
      <c r="H43" s="468">
        <v>0</v>
      </c>
      <c r="I43" s="468">
        <v>0</v>
      </c>
      <c r="J43" s="468">
        <v>0</v>
      </c>
      <c r="K43" s="467">
        <v>0</v>
      </c>
      <c r="L43" s="468">
        <v>0</v>
      </c>
      <c r="M43" s="468">
        <v>0</v>
      </c>
      <c r="N43" s="468">
        <v>0</v>
      </c>
      <c r="O43" s="469">
        <v>0</v>
      </c>
      <c r="P43" s="470"/>
      <c r="Q43" s="467">
        <v>0</v>
      </c>
      <c r="R43" s="468">
        <v>0</v>
      </c>
      <c r="S43" s="669">
        <v>0</v>
      </c>
      <c r="T43" s="82"/>
      <c r="U43" s="83"/>
      <c r="V43" s="1"/>
    </row>
    <row r="44" spans="1:22" s="22" customFormat="1" ht="12" customHeight="1" x14ac:dyDescent="0.3">
      <c r="A44" s="400" t="s">
        <v>147</v>
      </c>
      <c r="B44" s="65"/>
      <c r="C44" s="472">
        <v>1</v>
      </c>
      <c r="D44" s="473">
        <v>1</v>
      </c>
      <c r="E44" s="473">
        <v>1</v>
      </c>
      <c r="F44" s="473">
        <v>1</v>
      </c>
      <c r="G44" s="473">
        <v>1</v>
      </c>
      <c r="H44" s="473">
        <v>1</v>
      </c>
      <c r="I44" s="473">
        <v>1</v>
      </c>
      <c r="J44" s="473">
        <v>1</v>
      </c>
      <c r="K44" s="472">
        <v>1</v>
      </c>
      <c r="L44" s="473">
        <v>1</v>
      </c>
      <c r="M44" s="473">
        <v>1</v>
      </c>
      <c r="N44" s="473">
        <v>1</v>
      </c>
      <c r="O44" s="474">
        <v>1</v>
      </c>
      <c r="P44" s="475"/>
      <c r="Q44" s="472">
        <v>1</v>
      </c>
      <c r="R44" s="473">
        <v>1</v>
      </c>
      <c r="S44" s="670">
        <v>1</v>
      </c>
      <c r="T44" s="86"/>
      <c r="U44" s="87"/>
      <c r="V44" s="1"/>
    </row>
    <row r="45" spans="1:22" s="22" customFormat="1" ht="5.5" customHeight="1" x14ac:dyDescent="0.3">
      <c r="A45" s="30"/>
      <c r="B45" s="13"/>
      <c r="C45" s="13"/>
      <c r="D45" s="13"/>
      <c r="E45" s="13"/>
      <c r="F45" s="13"/>
      <c r="G45" s="13"/>
      <c r="H45" s="13"/>
      <c r="I45" s="13"/>
      <c r="J45" s="13"/>
      <c r="K45" s="441"/>
      <c r="L45" s="441"/>
      <c r="M45" s="441"/>
      <c r="N45" s="441"/>
      <c r="O45" s="441"/>
      <c r="P45" s="84"/>
      <c r="Q45" s="441"/>
      <c r="R45" s="441"/>
      <c r="S45" s="442"/>
      <c r="T45" s="443"/>
      <c r="U45" s="443"/>
      <c r="V45" s="1"/>
    </row>
    <row r="46" spans="1:22" s="172" customFormat="1" ht="12" customHeight="1" x14ac:dyDescent="0.3">
      <c r="A46" s="98" t="s">
        <v>67</v>
      </c>
      <c r="B46" s="13"/>
      <c r="C46" s="13"/>
      <c r="D46" s="13"/>
      <c r="E46" s="13"/>
      <c r="F46" s="13"/>
      <c r="G46" s="13"/>
      <c r="H46" s="13"/>
      <c r="I46" s="13"/>
      <c r="J46" s="13"/>
      <c r="K46" s="47"/>
      <c r="L46" s="47"/>
      <c r="M46" s="47"/>
      <c r="N46" s="401"/>
      <c r="O46" s="401"/>
      <c r="P46" s="401"/>
      <c r="Q46" s="47"/>
      <c r="R46" s="47"/>
      <c r="S46" s="401"/>
      <c r="T46" s="401"/>
      <c r="U46" s="401"/>
      <c r="V46" s="173"/>
    </row>
    <row r="47" spans="1:22" s="173" customFormat="1" ht="12" customHeight="1" x14ac:dyDescent="0.3">
      <c r="A47" s="383" t="s">
        <v>148</v>
      </c>
      <c r="B47" s="380"/>
      <c r="C47" s="828"/>
      <c r="D47" s="829"/>
      <c r="E47" s="828"/>
      <c r="F47" s="154"/>
      <c r="G47" s="385"/>
      <c r="H47" s="154"/>
      <c r="I47" s="385"/>
      <c r="J47" s="154"/>
      <c r="K47" s="384"/>
      <c r="L47" s="385"/>
      <c r="M47" s="385"/>
      <c r="N47" s="154"/>
      <c r="O47" s="155"/>
      <c r="P47" s="402"/>
      <c r="Q47" s="384"/>
      <c r="R47" s="385"/>
      <c r="S47" s="153"/>
      <c r="T47" s="153"/>
      <c r="U47" s="371"/>
    </row>
    <row r="48" spans="1:22" s="22" customFormat="1" ht="5.5" customHeight="1" x14ac:dyDescent="0.3">
      <c r="A48" s="30"/>
      <c r="B48" s="13"/>
      <c r="C48" s="13"/>
      <c r="D48" s="13"/>
      <c r="E48" s="13"/>
      <c r="F48" s="13"/>
      <c r="G48" s="13"/>
      <c r="H48" s="13"/>
      <c r="I48" s="13"/>
      <c r="J48" s="13"/>
      <c r="K48" s="441"/>
      <c r="L48" s="441"/>
      <c r="M48" s="441"/>
      <c r="N48" s="441"/>
      <c r="O48" s="441"/>
      <c r="P48" s="84"/>
      <c r="Q48" s="441"/>
      <c r="R48" s="441"/>
      <c r="S48" s="442"/>
      <c r="T48" s="443"/>
      <c r="U48" s="443"/>
      <c r="V48" s="1"/>
    </row>
    <row r="49" spans="1:22" s="145" customFormat="1" ht="12" customHeight="1" x14ac:dyDescent="0.3">
      <c r="A49" s="378" t="s">
        <v>161</v>
      </c>
      <c r="B49" s="5"/>
      <c r="C49" s="5"/>
      <c r="D49" s="5"/>
      <c r="E49" s="5"/>
      <c r="F49" s="5"/>
      <c r="G49" s="5"/>
      <c r="H49" s="5"/>
      <c r="I49" s="5"/>
      <c r="J49" s="5"/>
      <c r="K49" s="52"/>
      <c r="L49" s="52"/>
      <c r="M49" s="52"/>
      <c r="N49" s="144"/>
      <c r="O49" s="144"/>
      <c r="P49" s="144"/>
      <c r="Q49" s="52"/>
      <c r="R49" s="52"/>
      <c r="S49" s="144"/>
      <c r="T49" s="144"/>
      <c r="U49" s="144"/>
    </row>
    <row r="50" spans="1:22" s="22" customFormat="1" ht="12" customHeight="1" x14ac:dyDescent="0.3">
      <c r="A50" s="64" t="s">
        <v>162</v>
      </c>
      <c r="B50" s="65"/>
      <c r="C50" s="824"/>
      <c r="D50" s="824"/>
      <c r="E50" s="824"/>
      <c r="F50" s="824"/>
      <c r="G50" s="824"/>
      <c r="H50" s="824"/>
      <c r="I50" s="824"/>
      <c r="J50" s="824"/>
      <c r="K50" s="92"/>
      <c r="L50" s="35"/>
      <c r="M50" s="35"/>
      <c r="N50" s="35"/>
      <c r="O50" s="93"/>
      <c r="P50" s="66"/>
      <c r="Q50" s="92"/>
      <c r="R50" s="35"/>
      <c r="S50" s="35"/>
      <c r="T50" s="67"/>
      <c r="U50" s="68"/>
      <c r="V50" s="1"/>
    </row>
    <row r="51" spans="1:22" s="22" customFormat="1" ht="12" customHeight="1" x14ac:dyDescent="0.3">
      <c r="A51" s="69" t="s">
        <v>163</v>
      </c>
      <c r="B51" s="65"/>
      <c r="C51" s="678"/>
      <c r="D51" s="678"/>
      <c r="E51" s="678"/>
      <c r="F51" s="678"/>
      <c r="G51" s="678"/>
      <c r="H51" s="678"/>
      <c r="I51" s="678"/>
      <c r="J51" s="678"/>
      <c r="K51" s="59"/>
      <c r="L51" s="40"/>
      <c r="M51" s="40"/>
      <c r="N51" s="40"/>
      <c r="O51" s="42"/>
      <c r="P51" s="66"/>
      <c r="Q51" s="59"/>
      <c r="R51" s="40"/>
      <c r="S51" s="57"/>
      <c r="T51" s="57"/>
      <c r="U51" s="58"/>
      <c r="V51" s="1"/>
    </row>
    <row r="52" spans="1:22" s="22" customFormat="1" ht="12" customHeight="1" x14ac:dyDescent="0.3">
      <c r="A52" s="400" t="s">
        <v>164</v>
      </c>
      <c r="B52" s="65"/>
      <c r="C52" s="681"/>
      <c r="D52" s="681"/>
      <c r="E52" s="681"/>
      <c r="F52" s="681"/>
      <c r="G52" s="681"/>
      <c r="H52" s="681"/>
      <c r="I52" s="681"/>
      <c r="J52" s="681"/>
      <c r="K52" s="168"/>
      <c r="L52" s="166"/>
      <c r="M52" s="166"/>
      <c r="N52" s="166"/>
      <c r="O52" s="167"/>
      <c r="P52" s="84"/>
      <c r="Q52" s="168"/>
      <c r="R52" s="166"/>
      <c r="S52" s="85"/>
      <c r="T52" s="86"/>
      <c r="U52" s="87"/>
      <c r="V52" s="1"/>
    </row>
    <row r="53" spans="1:22" s="22" customFormat="1" ht="5.5" customHeight="1" x14ac:dyDescent="0.3">
      <c r="A53" s="30"/>
      <c r="B53" s="13"/>
      <c r="C53" s="13"/>
      <c r="D53" s="13"/>
      <c r="E53" s="13"/>
      <c r="F53" s="13"/>
      <c r="G53" s="13"/>
      <c r="H53" s="13"/>
      <c r="I53" s="13"/>
      <c r="J53" s="13"/>
      <c r="K53" s="441"/>
      <c r="L53" s="441"/>
      <c r="M53" s="441"/>
      <c r="N53" s="441"/>
      <c r="O53" s="441"/>
      <c r="P53" s="84"/>
      <c r="Q53" s="441"/>
      <c r="R53" s="441"/>
      <c r="S53" s="442"/>
      <c r="T53" s="443"/>
      <c r="U53" s="443"/>
      <c r="V53" s="1"/>
    </row>
    <row r="54" spans="1:22" s="145" customFormat="1" ht="12" customHeight="1" x14ac:dyDescent="0.3">
      <c r="A54" s="378" t="s">
        <v>68</v>
      </c>
      <c r="B54" s="5"/>
      <c r="C54" s="5"/>
      <c r="D54" s="5"/>
      <c r="E54" s="5"/>
      <c r="F54" s="5"/>
      <c r="G54" s="5"/>
      <c r="H54" s="5"/>
      <c r="I54" s="5"/>
      <c r="J54" s="5"/>
      <c r="K54" s="52"/>
      <c r="L54" s="52"/>
      <c r="M54" s="52"/>
      <c r="N54" s="144"/>
      <c r="O54" s="144"/>
      <c r="P54" s="144"/>
      <c r="Q54" s="52"/>
      <c r="R54" s="52"/>
      <c r="S54" s="144"/>
      <c r="T54" s="144"/>
      <c r="U54" s="144"/>
    </row>
    <row r="55" spans="1:22" s="146" customFormat="1" ht="12" customHeight="1" x14ac:dyDescent="0.3">
      <c r="A55" s="379" t="s">
        <v>103</v>
      </c>
      <c r="B55" s="380"/>
      <c r="C55" s="673"/>
      <c r="D55" s="674"/>
      <c r="E55" s="674"/>
      <c r="F55" s="675"/>
      <c r="G55" s="674"/>
      <c r="H55" s="674"/>
      <c r="I55" s="675"/>
      <c r="J55" s="676"/>
      <c r="K55" s="673"/>
      <c r="L55" s="674"/>
      <c r="M55" s="674"/>
      <c r="N55" s="675"/>
      <c r="O55" s="676"/>
      <c r="P55" s="151"/>
      <c r="Q55" s="673"/>
      <c r="R55" s="674"/>
      <c r="S55" s="683"/>
      <c r="T55" s="683"/>
      <c r="U55" s="684"/>
    </row>
    <row r="56" spans="1:22" s="22" customFormat="1" ht="12" customHeight="1" x14ac:dyDescent="0.3">
      <c r="A56" s="69" t="s">
        <v>75</v>
      </c>
      <c r="B56" s="65"/>
      <c r="C56" s="677"/>
      <c r="D56" s="678"/>
      <c r="E56" s="678"/>
      <c r="F56" s="678"/>
      <c r="G56" s="678"/>
      <c r="H56" s="678"/>
      <c r="I56" s="678"/>
      <c r="J56" s="679"/>
      <c r="K56" s="677"/>
      <c r="L56" s="678"/>
      <c r="M56" s="678"/>
      <c r="N56" s="678"/>
      <c r="O56" s="679"/>
      <c r="P56" s="66"/>
      <c r="Q56" s="677"/>
      <c r="R56" s="678"/>
      <c r="S56" s="685"/>
      <c r="T56" s="685"/>
      <c r="U56" s="686"/>
      <c r="V56" s="1"/>
    </row>
    <row r="57" spans="1:22" s="22" customFormat="1" ht="12" customHeight="1" x14ac:dyDescent="0.3">
      <c r="A57" s="400" t="s">
        <v>104</v>
      </c>
      <c r="B57" s="65"/>
      <c r="C57" s="680"/>
      <c r="D57" s="681"/>
      <c r="E57" s="681"/>
      <c r="F57" s="681"/>
      <c r="G57" s="681"/>
      <c r="H57" s="681"/>
      <c r="I57" s="681"/>
      <c r="J57" s="682"/>
      <c r="K57" s="680"/>
      <c r="L57" s="681"/>
      <c r="M57" s="681"/>
      <c r="N57" s="681"/>
      <c r="O57" s="682"/>
      <c r="P57" s="84"/>
      <c r="Q57" s="680"/>
      <c r="R57" s="681"/>
      <c r="S57" s="687"/>
      <c r="T57" s="688"/>
      <c r="U57" s="689"/>
      <c r="V57" s="1"/>
    </row>
    <row r="58" spans="1:22" ht="12" customHeight="1" x14ac:dyDescent="0.3">
      <c r="A58" s="403"/>
      <c r="B58" s="404"/>
      <c r="C58" s="404"/>
      <c r="D58" s="404"/>
      <c r="E58" s="404"/>
      <c r="F58" s="404"/>
      <c r="G58" s="404"/>
      <c r="H58" s="404"/>
      <c r="I58" s="404"/>
      <c r="J58" s="404"/>
      <c r="K58" s="405"/>
      <c r="L58" s="405"/>
      <c r="M58" s="405"/>
      <c r="N58" s="406"/>
      <c r="O58" s="406"/>
      <c r="P58" s="224"/>
      <c r="Q58" s="405"/>
      <c r="R58" s="405"/>
      <c r="S58" s="407"/>
      <c r="T58" s="407"/>
      <c r="U58" s="407"/>
    </row>
    <row r="59" spans="1:22" ht="15.5" customHeight="1" x14ac:dyDescent="0.3">
      <c r="A59" s="28" t="s">
        <v>22</v>
      </c>
      <c r="B59" s="28"/>
      <c r="C59" s="28"/>
      <c r="D59" s="28"/>
      <c r="E59" s="28"/>
      <c r="F59" s="28"/>
      <c r="G59" s="28"/>
      <c r="H59" s="28"/>
      <c r="I59" s="28"/>
      <c r="J59" s="28"/>
      <c r="K59" s="30"/>
      <c r="L59" s="30"/>
      <c r="M59" s="30"/>
      <c r="N59" s="30"/>
      <c r="O59" s="31"/>
      <c r="P59" s="31"/>
      <c r="Q59" s="30"/>
      <c r="R59" s="30"/>
      <c r="S59" s="32"/>
      <c r="T59" s="32"/>
      <c r="U59" s="32"/>
    </row>
    <row r="60" spans="1:22" ht="12" customHeight="1" x14ac:dyDescent="0.3">
      <c r="A60" s="91" t="s">
        <v>23</v>
      </c>
      <c r="B60" s="65"/>
      <c r="C60" s="462"/>
      <c r="D60" s="463"/>
      <c r="E60" s="463"/>
      <c r="F60" s="463"/>
      <c r="G60" s="463"/>
      <c r="H60" s="463"/>
      <c r="I60" s="463"/>
      <c r="J60" s="463"/>
      <c r="K60" s="92"/>
      <c r="L60" s="35"/>
      <c r="M60" s="35"/>
      <c r="N60" s="35"/>
      <c r="O60" s="93"/>
      <c r="P60" s="43"/>
      <c r="Q60" s="92"/>
      <c r="R60" s="35"/>
      <c r="S60" s="55"/>
      <c r="T60" s="55"/>
      <c r="U60" s="56"/>
    </row>
    <row r="61" spans="1:22" s="440" customFormat="1" ht="12" customHeight="1" x14ac:dyDescent="0.3">
      <c r="A61" s="444" t="s">
        <v>24</v>
      </c>
      <c r="B61" s="94"/>
      <c r="C61" s="445">
        <f>C18-C60</f>
        <v>51300</v>
      </c>
      <c r="D61" s="446">
        <f t="shared" ref="D61:J61" si="16">D18-D60</f>
        <v>51300</v>
      </c>
      <c r="E61" s="446">
        <f t="shared" si="16"/>
        <v>51300</v>
      </c>
      <c r="F61" s="446">
        <f t="shared" si="16"/>
        <v>51300</v>
      </c>
      <c r="G61" s="446">
        <f t="shared" si="16"/>
        <v>51300</v>
      </c>
      <c r="H61" s="446">
        <f t="shared" si="16"/>
        <v>51300</v>
      </c>
      <c r="I61" s="446">
        <f t="shared" si="16"/>
        <v>51300</v>
      </c>
      <c r="J61" s="446">
        <f t="shared" si="16"/>
        <v>51300</v>
      </c>
      <c r="K61" s="445">
        <f>K18-K60</f>
        <v>51300</v>
      </c>
      <c r="L61" s="446">
        <f t="shared" ref="L61:O61" si="17">L18-L60</f>
        <v>51300</v>
      </c>
      <c r="M61" s="446">
        <f t="shared" si="17"/>
        <v>51300</v>
      </c>
      <c r="N61" s="446">
        <f t="shared" si="17"/>
        <v>51300</v>
      </c>
      <c r="O61" s="447">
        <f t="shared" si="17"/>
        <v>51300</v>
      </c>
      <c r="P61" s="95"/>
      <c r="Q61" s="445">
        <f t="shared" ref="Q61:S61" si="18">Q18-Q60</f>
        <v>51300</v>
      </c>
      <c r="R61" s="446">
        <f t="shared" si="18"/>
        <v>51300</v>
      </c>
      <c r="S61" s="96">
        <f t="shared" si="18"/>
        <v>51300</v>
      </c>
      <c r="T61" s="96"/>
      <c r="U61" s="97"/>
    </row>
    <row r="62" spans="1:22" s="104" customFormat="1" ht="12" customHeight="1" x14ac:dyDescent="0.35">
      <c r="A62" s="30"/>
      <c r="B62" s="13"/>
      <c r="C62" s="13"/>
      <c r="D62" s="13"/>
      <c r="E62" s="13"/>
      <c r="F62" s="13"/>
      <c r="G62" s="13"/>
      <c r="H62" s="13"/>
      <c r="I62" s="13"/>
      <c r="J62" s="13"/>
      <c r="K62" s="90"/>
      <c r="L62" s="90"/>
      <c r="M62" s="90"/>
      <c r="N62" s="90"/>
      <c r="O62" s="90"/>
      <c r="P62" s="89"/>
      <c r="Q62" s="90"/>
      <c r="R62" s="90"/>
      <c r="S62" s="88"/>
      <c r="T62" s="88"/>
      <c r="U62" s="88"/>
      <c r="V62" s="1"/>
    </row>
    <row r="63" spans="1:22" ht="15.5" customHeight="1" x14ac:dyDescent="0.3">
      <c r="A63" s="28" t="s">
        <v>25</v>
      </c>
      <c r="B63" s="28"/>
      <c r="C63" s="28"/>
      <c r="D63" s="28"/>
      <c r="E63" s="28"/>
      <c r="F63" s="28"/>
      <c r="G63" s="28"/>
      <c r="H63" s="28"/>
      <c r="I63" s="28"/>
      <c r="J63" s="28"/>
      <c r="K63" s="30"/>
      <c r="L63" s="30"/>
      <c r="M63" s="30"/>
      <c r="N63" s="30"/>
      <c r="O63" s="31"/>
      <c r="P63" s="31"/>
      <c r="Q63" s="30"/>
      <c r="R63" s="30"/>
      <c r="S63" s="32"/>
      <c r="T63" s="32"/>
      <c r="U63" s="32"/>
    </row>
    <row r="64" spans="1:22" s="118" customFormat="1" ht="12" customHeight="1" x14ac:dyDescent="0.35">
      <c r="A64" s="64" t="s">
        <v>76</v>
      </c>
      <c r="B64" s="13"/>
      <c r="C64" s="99">
        <f>'T1'!C64</f>
        <v>0.02</v>
      </c>
      <c r="D64" s="100">
        <f>'T1'!D64</f>
        <v>0.02</v>
      </c>
      <c r="E64" s="100">
        <f>'T1'!E64</f>
        <v>0.02</v>
      </c>
      <c r="F64" s="100">
        <f>'T1'!F64</f>
        <v>0.02</v>
      </c>
      <c r="G64" s="100">
        <f>'T1'!G64</f>
        <v>0.02</v>
      </c>
      <c r="H64" s="100">
        <f>'T1'!H64</f>
        <v>0.02</v>
      </c>
      <c r="I64" s="100">
        <f>'T1'!I64</f>
        <v>0.02</v>
      </c>
      <c r="J64" s="101">
        <f>'T1'!J64</f>
        <v>0.02</v>
      </c>
      <c r="K64" s="956">
        <f>'T1'!K64</f>
        <v>0.02</v>
      </c>
      <c r="L64" s="100">
        <f>'T1'!L64</f>
        <v>0.02</v>
      </c>
      <c r="M64" s="100">
        <f>'T1'!M64</f>
        <v>0.02</v>
      </c>
      <c r="N64" s="100">
        <f>'T1'!N64</f>
        <v>0.02</v>
      </c>
      <c r="O64" s="101">
        <f>'T1'!O64</f>
        <v>0.02</v>
      </c>
      <c r="P64" s="102"/>
      <c r="Q64" s="99">
        <f>'T1'!Q64</f>
        <v>0.01</v>
      </c>
      <c r="R64" s="100">
        <f>'T1'!R64</f>
        <v>0.01</v>
      </c>
      <c r="S64" s="100">
        <f>'T1'!S64</f>
        <v>0.01</v>
      </c>
      <c r="T64" s="100"/>
      <c r="U64" s="103"/>
      <c r="V64" s="1"/>
    </row>
    <row r="65" spans="1:22" s="104" customFormat="1" ht="12" customHeight="1" x14ac:dyDescent="0.35">
      <c r="A65" s="69" t="s">
        <v>77</v>
      </c>
      <c r="B65" s="13"/>
      <c r="C65" s="105">
        <f>'T1'!C65</f>
        <v>90.57308098299157</v>
      </c>
      <c r="D65" s="106">
        <f>'T1'!D65</f>
        <v>92.384542602651408</v>
      </c>
      <c r="E65" s="106">
        <f>'T1'!E65</f>
        <v>94.232233454704442</v>
      </c>
      <c r="F65" s="106">
        <f>'T1'!F65</f>
        <v>96.116878123798529</v>
      </c>
      <c r="G65" s="106">
        <f>'T1'!G65</f>
        <v>98.039215686274503</v>
      </c>
      <c r="H65" s="106">
        <f>'T1'!H65</f>
        <v>100</v>
      </c>
      <c r="I65" s="106">
        <f>'T1'!I65</f>
        <v>102</v>
      </c>
      <c r="J65" s="107">
        <f>'T1'!J65</f>
        <v>104.04</v>
      </c>
      <c r="K65" s="957">
        <f>'T1'!K65</f>
        <v>105.0804</v>
      </c>
      <c r="L65" s="106">
        <f>'T1'!L65</f>
        <v>107.182008</v>
      </c>
      <c r="M65" s="106">
        <f>'T1'!M65</f>
        <v>109.32564816</v>
      </c>
      <c r="N65" s="106">
        <f>'T1'!N65</f>
        <v>111.5121611232</v>
      </c>
      <c r="O65" s="107">
        <f>'T1'!O65</f>
        <v>113.742404345664</v>
      </c>
      <c r="P65" s="108"/>
      <c r="Q65" s="105">
        <f>'T1'!Q65</f>
        <v>105.08040000000001</v>
      </c>
      <c r="R65" s="106">
        <f>'T1'!R65</f>
        <v>106.13120400000001</v>
      </c>
      <c r="S65" s="106">
        <f>'T1'!S65</f>
        <v>107.19251604000002</v>
      </c>
      <c r="T65" s="106"/>
      <c r="U65" s="109"/>
      <c r="V65" s="1"/>
    </row>
    <row r="66" spans="1:22" s="104" customFormat="1" ht="12" customHeight="1" x14ac:dyDescent="0.35">
      <c r="A66" s="110" t="s">
        <v>78</v>
      </c>
      <c r="B66" s="111"/>
      <c r="C66" s="436">
        <f>((C61-C15-C16)/(C65/100))+C15+C16</f>
        <v>56504.040160000011</v>
      </c>
      <c r="D66" s="437">
        <f t="shared" ref="D66:J66" si="19">((D61-D15-D16)/(D65/100))+D15+D16</f>
        <v>55421.608000000007</v>
      </c>
      <c r="E66" s="437">
        <f t="shared" si="19"/>
        <v>54360.400000000009</v>
      </c>
      <c r="F66" s="437">
        <f t="shared" si="19"/>
        <v>53320</v>
      </c>
      <c r="G66" s="437">
        <f t="shared" si="19"/>
        <v>52300</v>
      </c>
      <c r="H66" s="437">
        <f t="shared" si="19"/>
        <v>51300</v>
      </c>
      <c r="I66" s="437">
        <f t="shared" si="19"/>
        <v>50319.607843137252</v>
      </c>
      <c r="J66" s="438">
        <f t="shared" si="19"/>
        <v>49358.439061899269</v>
      </c>
      <c r="K66" s="534">
        <f>((K61-K15-K16)/(K65/100))+K15+K16</f>
        <v>48882.612932573531</v>
      </c>
      <c r="L66" s="437">
        <f t="shared" ref="L66:O66" si="20">((L61-L15-L16)/(L65/100))+L15+L16</f>
        <v>47949.620522130921</v>
      </c>
      <c r="M66" s="437">
        <f t="shared" si="20"/>
        <v>47034.922080520504</v>
      </c>
      <c r="N66" s="437">
        <f t="shared" si="20"/>
        <v>46138.158902471085</v>
      </c>
      <c r="O66" s="438">
        <f t="shared" si="20"/>
        <v>45258.979316148121</v>
      </c>
      <c r="P66" s="115"/>
      <c r="Q66" s="436">
        <f t="shared" ref="Q66:S66" si="21">((Q61-Q15-Q16)/(Q65/100))+Q15+Q16</f>
        <v>48882.612932573531</v>
      </c>
      <c r="R66" s="437">
        <f t="shared" si="21"/>
        <v>48411.497953043101</v>
      </c>
      <c r="S66" s="526">
        <f t="shared" si="21"/>
        <v>47945.047478260487</v>
      </c>
      <c r="T66" s="116"/>
      <c r="U66" s="117"/>
      <c r="V66" s="1"/>
    </row>
    <row r="67" spans="1:22" s="104" customFormat="1" ht="12" customHeight="1" x14ac:dyDescent="0.35">
      <c r="A67" s="119" t="s">
        <v>13</v>
      </c>
      <c r="B67" s="13"/>
      <c r="C67" s="60"/>
      <c r="D67" s="62">
        <f>D66/C66-1</f>
        <v>-1.9156721482834316E-2</v>
      </c>
      <c r="E67" s="62">
        <f t="shared" ref="E67:I67" si="22">E66/D66-1</f>
        <v>-1.9147910684944369E-2</v>
      </c>
      <c r="F67" s="62">
        <f t="shared" si="22"/>
        <v>-1.9138932016688814E-2</v>
      </c>
      <c r="G67" s="62">
        <f t="shared" si="22"/>
        <v>-1.9129782445611365E-2</v>
      </c>
      <c r="H67" s="62">
        <f t="shared" si="22"/>
        <v>-1.9120458891013437E-2</v>
      </c>
      <c r="I67" s="62">
        <f t="shared" si="22"/>
        <v>-1.911095822344544E-2</v>
      </c>
      <c r="J67" s="120">
        <f>J66/I66-1</f>
        <v>-1.9101277264208072E-2</v>
      </c>
      <c r="K67" s="539">
        <f t="shared" ref="K67:K69" si="23">K66/J66-1</f>
        <v>-9.6402183369092009E-3</v>
      </c>
      <c r="L67" s="62">
        <f>L66/K66-1</f>
        <v>-1.9086385822491447E-2</v>
      </c>
      <c r="M67" s="62">
        <f t="shared" ref="M67:O67" si="24">M66/L66-1</f>
        <v>-1.9076239429011599E-2</v>
      </c>
      <c r="N67" s="62">
        <f t="shared" si="24"/>
        <v>-1.9065901215148728E-2</v>
      </c>
      <c r="O67" s="120">
        <f t="shared" si="24"/>
        <v>-1.9055367774457821E-2</v>
      </c>
      <c r="P67" s="61"/>
      <c r="Q67" s="60">
        <f>+Q66/J66-1</f>
        <v>-9.6402183369092009E-3</v>
      </c>
      <c r="R67" s="62">
        <f>R66/Q66-1</f>
        <v>-9.6376799697729387E-3</v>
      </c>
      <c r="S67" s="62">
        <f t="shared" ref="S67" si="25">S66/R66-1</f>
        <v>-9.6351175754786356E-3</v>
      </c>
      <c r="T67" s="62"/>
      <c r="U67" s="63"/>
      <c r="V67" s="1"/>
    </row>
    <row r="68" spans="1:22" s="104" customFormat="1" ht="12" customHeight="1" x14ac:dyDescent="0.35">
      <c r="A68" s="121" t="s">
        <v>26</v>
      </c>
      <c r="B68" s="10"/>
      <c r="C68" s="122">
        <f>'T1'!C68</f>
        <v>20000</v>
      </c>
      <c r="D68" s="123">
        <f>'T1'!D68</f>
        <v>20400</v>
      </c>
      <c r="E68" s="123">
        <f>'T1'!E68</f>
        <v>20808</v>
      </c>
      <c r="F68" s="123">
        <f>'T1'!F68</f>
        <v>21224.16</v>
      </c>
      <c r="G68" s="123">
        <f>'T1'!G68</f>
        <v>21648.643199999999</v>
      </c>
      <c r="H68" s="123">
        <f>'T1'!H68</f>
        <v>22081.616063999998</v>
      </c>
      <c r="I68" s="123">
        <f>'T1'!I68</f>
        <v>22523.24838528</v>
      </c>
      <c r="J68" s="124">
        <f>'T1'!J68</f>
        <v>22973.7133529856</v>
      </c>
      <c r="K68" s="954">
        <f>'T1'!K68</f>
        <v>23433.187620045312</v>
      </c>
      <c r="L68" s="123">
        <f>'T1'!L68</f>
        <v>23901.851372446217</v>
      </c>
      <c r="M68" s="123">
        <f>'T1'!M68</f>
        <v>24379.888399895142</v>
      </c>
      <c r="N68" s="123">
        <f>'T1'!N68</f>
        <v>24867.486167893047</v>
      </c>
      <c r="O68" s="124">
        <f>'T1'!O68</f>
        <v>25364.835891250907</v>
      </c>
      <c r="P68" s="95"/>
      <c r="Q68" s="483">
        <f>'T1'!Q68</f>
        <v>24000</v>
      </c>
      <c r="R68" s="484">
        <f>'T1'!R68</f>
        <v>25000</v>
      </c>
      <c r="S68" s="485">
        <f>'T1'!S68</f>
        <v>26000</v>
      </c>
      <c r="T68" s="116"/>
      <c r="U68" s="117"/>
      <c r="V68" s="1"/>
    </row>
    <row r="69" spans="1:22" s="104" customFormat="1" ht="12" customHeight="1" x14ac:dyDescent="0.35">
      <c r="A69" s="119" t="s">
        <v>13</v>
      </c>
      <c r="B69" s="10"/>
      <c r="C69" s="60"/>
      <c r="D69" s="62">
        <f>D68/C68-1</f>
        <v>2.0000000000000018E-2</v>
      </c>
      <c r="E69" s="62">
        <f t="shared" ref="E69:I69" si="26">E68/D68-1</f>
        <v>2.0000000000000018E-2</v>
      </c>
      <c r="F69" s="62">
        <f t="shared" si="26"/>
        <v>2.0000000000000018E-2</v>
      </c>
      <c r="G69" s="62">
        <f t="shared" si="26"/>
        <v>2.0000000000000018E-2</v>
      </c>
      <c r="H69" s="62">
        <f t="shared" si="26"/>
        <v>2.0000000000000018E-2</v>
      </c>
      <c r="I69" s="62">
        <f t="shared" si="26"/>
        <v>2.0000000000000018E-2</v>
      </c>
      <c r="J69" s="120">
        <f>J68/I68-1</f>
        <v>2.0000000000000018E-2</v>
      </c>
      <c r="K69" s="539">
        <f t="shared" si="23"/>
        <v>2.0000000000000018E-2</v>
      </c>
      <c r="L69" s="62">
        <f>L68/K68-1</f>
        <v>2.0000000000000018E-2</v>
      </c>
      <c r="M69" s="62">
        <f t="shared" ref="M69:O69" si="27">M68/L68-1</f>
        <v>2.0000000000000018E-2</v>
      </c>
      <c r="N69" s="62">
        <f t="shared" si="27"/>
        <v>2.0000000000000018E-2</v>
      </c>
      <c r="O69" s="120">
        <f t="shared" si="27"/>
        <v>2.0000000000000018E-2</v>
      </c>
      <c r="P69" s="61"/>
      <c r="Q69" s="60">
        <f>+Q68/J68-1</f>
        <v>4.4672214336696436E-2</v>
      </c>
      <c r="R69" s="62">
        <f t="shared" ref="R69" si="28">R68/Q68-1</f>
        <v>4.1666666666666741E-2</v>
      </c>
      <c r="S69" s="478">
        <f>S68/R68-1</f>
        <v>4.0000000000000036E-2</v>
      </c>
      <c r="T69" s="62"/>
      <c r="U69" s="63"/>
      <c r="V69" s="1"/>
    </row>
    <row r="70" spans="1:22" s="104" customFormat="1" ht="12" customHeight="1" x14ac:dyDescent="0.35">
      <c r="A70" s="121" t="s">
        <v>81</v>
      </c>
      <c r="B70" s="10"/>
      <c r="C70" s="125">
        <f t="shared" ref="C70" si="29">C66/C68</f>
        <v>2.8252020080000007</v>
      </c>
      <c r="D70" s="126">
        <f>D66/D68</f>
        <v>2.7167454901960788</v>
      </c>
      <c r="E70" s="126">
        <f t="shared" ref="E70:J70" si="30">E66/E68</f>
        <v>2.6124759707804697</v>
      </c>
      <c r="F70" s="126">
        <f t="shared" si="30"/>
        <v>2.5122313439024206</v>
      </c>
      <c r="G70" s="126">
        <f t="shared" si="30"/>
        <v>2.4158557890593348</v>
      </c>
      <c r="H70" s="126">
        <f t="shared" si="30"/>
        <v>2.3231995272137347</v>
      </c>
      <c r="I70" s="126">
        <f t="shared" si="30"/>
        <v>2.2341185863768867</v>
      </c>
      <c r="J70" s="127">
        <f t="shared" si="30"/>
        <v>2.1484745762915503</v>
      </c>
      <c r="K70" s="955">
        <f t="shared" ref="K70" si="31">K66/K68</f>
        <v>2.0860419728282364</v>
      </c>
      <c r="L70" s="126">
        <f>L66/L68</f>
        <v>2.0061048734244369</v>
      </c>
      <c r="M70" s="126">
        <f t="shared" ref="M70:O70" si="32">M66/M68</f>
        <v>1.9292509181757698</v>
      </c>
      <c r="N70" s="126">
        <f t="shared" si="32"/>
        <v>1.8553607948535251</v>
      </c>
      <c r="O70" s="127">
        <f t="shared" si="32"/>
        <v>1.7843198162287066</v>
      </c>
      <c r="P70" s="128"/>
      <c r="Q70" s="480">
        <f>Q66/Q68</f>
        <v>2.0367755388572304</v>
      </c>
      <c r="R70" s="129">
        <f>R66/R68</f>
        <v>1.9364599181217241</v>
      </c>
      <c r="S70" s="481">
        <f t="shared" ref="S70" si="33">S66/S68</f>
        <v>1.8440402876254034</v>
      </c>
      <c r="T70" s="116"/>
      <c r="U70" s="117"/>
      <c r="V70" s="1"/>
    </row>
    <row r="71" spans="1:22" ht="12" customHeight="1" x14ac:dyDescent="0.3">
      <c r="A71" s="130" t="s">
        <v>13</v>
      </c>
      <c r="B71" s="10"/>
      <c r="C71" s="131"/>
      <c r="D71" s="132">
        <f t="shared" ref="D71:I71" si="34">D70/C70-1</f>
        <v>-3.8388942630229739E-2</v>
      </c>
      <c r="E71" s="132">
        <f t="shared" si="34"/>
        <v>-3.8380304593082615E-2</v>
      </c>
      <c r="F71" s="132">
        <f t="shared" si="34"/>
        <v>-3.8371501977145894E-2</v>
      </c>
      <c r="G71" s="132">
        <f t="shared" si="34"/>
        <v>-3.836253180942284E-2</v>
      </c>
      <c r="H71" s="86">
        <f t="shared" si="34"/>
        <v>-3.8353391069620879E-2</v>
      </c>
      <c r="I71" s="132">
        <f t="shared" si="34"/>
        <v>-3.8344076689652562E-2</v>
      </c>
      <c r="J71" s="133">
        <f>J70/I70-1</f>
        <v>-3.8334585553145173E-2</v>
      </c>
      <c r="K71" s="542">
        <f t="shared" ref="K71" si="35">K70/J70-1</f>
        <v>-2.9059037585205116E-2</v>
      </c>
      <c r="L71" s="86">
        <f>L70/K70-1</f>
        <v>-3.8319986100481707E-2</v>
      </c>
      <c r="M71" s="86">
        <f>M70/L70-1</f>
        <v>-3.8310038655893774E-2</v>
      </c>
      <c r="N71" s="86">
        <f>N70/M70-1</f>
        <v>-3.8299903152106518E-2</v>
      </c>
      <c r="O71" s="397">
        <f>O70/N70-1</f>
        <v>-3.8289576249468493E-2</v>
      </c>
      <c r="P71" s="61"/>
      <c r="Q71" s="131">
        <f>+Q70/J70-1</f>
        <v>-5.1989927489447862E-2</v>
      </c>
      <c r="R71" s="86">
        <f t="shared" ref="R71:S71" si="36">R70/Q70-1</f>
        <v>-4.9252172770982039E-2</v>
      </c>
      <c r="S71" s="86">
        <f t="shared" si="36"/>
        <v>-4.7726074591806444E-2</v>
      </c>
      <c r="T71" s="132"/>
      <c r="U71" s="134"/>
    </row>
    <row r="72" spans="1:22" s="173" customFormat="1" ht="12" customHeight="1" x14ac:dyDescent="0.35">
      <c r="A72" s="135"/>
      <c r="B72" s="10"/>
      <c r="C72" s="10"/>
      <c r="D72" s="10"/>
      <c r="E72" s="10"/>
      <c r="F72" s="10"/>
      <c r="G72" s="10"/>
      <c r="H72" s="10"/>
      <c r="I72" s="10"/>
      <c r="J72" s="10"/>
      <c r="K72" s="61"/>
      <c r="L72" s="61"/>
      <c r="M72" s="61"/>
      <c r="N72" s="61"/>
      <c r="O72" s="61"/>
      <c r="P72" s="61"/>
      <c r="Q72" s="104"/>
      <c r="R72" s="104"/>
      <c r="S72" s="104"/>
      <c r="T72" s="104"/>
      <c r="U72" s="104"/>
    </row>
    <row r="73" spans="1:22" s="173" customFormat="1" ht="12" customHeight="1" x14ac:dyDescent="0.3">
      <c r="A73" s="136" t="s">
        <v>27</v>
      </c>
      <c r="B73" s="22"/>
      <c r="C73" s="22"/>
      <c r="D73" s="22"/>
      <c r="E73" s="22"/>
      <c r="F73" s="22"/>
      <c r="G73" s="22"/>
      <c r="H73" s="22"/>
      <c r="I73" s="22"/>
      <c r="J73" s="22"/>
      <c r="K73" s="22"/>
      <c r="L73" s="22"/>
      <c r="M73" s="22"/>
      <c r="N73" s="22"/>
      <c r="O73" s="22"/>
      <c r="P73" s="22"/>
      <c r="Q73" s="1"/>
      <c r="R73" s="1"/>
      <c r="S73" s="1"/>
      <c r="T73" s="1"/>
      <c r="U73" s="1"/>
    </row>
    <row r="74" spans="1:22" s="145" customFormat="1" ht="12" customHeight="1" x14ac:dyDescent="0.3">
      <c r="A74" s="386" t="s">
        <v>308</v>
      </c>
      <c r="B74" s="387"/>
      <c r="C74" s="387"/>
      <c r="D74" s="387"/>
      <c r="E74" s="387"/>
      <c r="F74" s="387"/>
      <c r="G74" s="387"/>
      <c r="H74" s="387"/>
      <c r="I74" s="387"/>
      <c r="J74" s="387"/>
      <c r="K74" s="137"/>
      <c r="L74" s="137"/>
      <c r="M74" s="102"/>
      <c r="N74" s="225"/>
      <c r="O74" s="531"/>
      <c r="P74" s="172"/>
      <c r="Q74" s="173"/>
      <c r="R74" s="173"/>
      <c r="S74" s="173"/>
      <c r="T74" s="173"/>
      <c r="U74" s="173"/>
    </row>
    <row r="75" spans="1:22" s="145" customFormat="1" ht="12" customHeight="1" x14ac:dyDescent="0.3">
      <c r="A75" s="386" t="s">
        <v>266</v>
      </c>
      <c r="B75" s="387"/>
      <c r="C75" s="387"/>
      <c r="D75" s="387"/>
      <c r="E75" s="387"/>
      <c r="F75" s="387"/>
      <c r="G75" s="387"/>
      <c r="H75" s="387"/>
      <c r="I75" s="387"/>
      <c r="J75" s="387"/>
      <c r="K75" s="137">
        <f>'T1'!K75</f>
        <v>0.01</v>
      </c>
      <c r="L75" s="137"/>
      <c r="M75" s="102"/>
      <c r="N75" s="225"/>
      <c r="O75" s="531"/>
      <c r="P75" s="172"/>
      <c r="Q75" s="173"/>
      <c r="R75" s="173"/>
      <c r="S75" s="173"/>
      <c r="T75" s="173"/>
      <c r="U75" s="173"/>
    </row>
    <row r="76" spans="1:22" s="145" customFormat="1" ht="12" customHeight="1" x14ac:dyDescent="0.3">
      <c r="A76" s="386" t="s">
        <v>79</v>
      </c>
      <c r="B76" s="388"/>
      <c r="C76" s="388"/>
      <c r="D76" s="388"/>
      <c r="E76" s="388"/>
      <c r="F76" s="388"/>
      <c r="G76" s="388"/>
      <c r="H76" s="388"/>
      <c r="I76" s="388"/>
      <c r="J76" s="388"/>
      <c r="K76" s="389"/>
      <c r="L76" s="389"/>
      <c r="M76" s="389"/>
      <c r="N76" s="532"/>
      <c r="O76" s="137"/>
      <c r="P76" s="137"/>
      <c r="Q76" s="1"/>
      <c r="R76" s="1"/>
      <c r="S76" s="1"/>
      <c r="T76" s="1"/>
      <c r="U76" s="1"/>
    </row>
    <row r="77" spans="1:22" ht="12" customHeight="1" x14ac:dyDescent="0.3">
      <c r="A77" s="386" t="s">
        <v>80</v>
      </c>
      <c r="B77" s="138"/>
      <c r="C77" s="138"/>
      <c r="D77" s="138"/>
      <c r="E77" s="138"/>
      <c r="F77" s="138"/>
      <c r="G77" s="138"/>
      <c r="H77" s="138"/>
      <c r="I77" s="138"/>
      <c r="J77" s="138"/>
      <c r="K77" s="139"/>
      <c r="L77" s="139"/>
      <c r="M77" s="139"/>
      <c r="N77" s="529"/>
      <c r="O77" s="226"/>
      <c r="P77" s="227"/>
      <c r="Q77" s="227"/>
      <c r="R77" s="145"/>
      <c r="S77" s="145"/>
      <c r="T77" s="145"/>
      <c r="U77" s="145"/>
    </row>
    <row r="78" spans="1:22" ht="12" customHeight="1" x14ac:dyDescent="0.3">
      <c r="A78" s="142"/>
      <c r="B78" s="142"/>
      <c r="C78" s="142"/>
      <c r="D78" s="142"/>
      <c r="E78" s="142"/>
      <c r="F78" s="142"/>
      <c r="G78" s="142"/>
      <c r="H78" s="142"/>
      <c r="I78" s="142"/>
      <c r="J78" s="142"/>
      <c r="K78" s="141"/>
      <c r="L78" s="141"/>
      <c r="M78" s="141"/>
      <c r="N78" s="141"/>
      <c r="O78" s="139"/>
      <c r="P78" s="3"/>
    </row>
    <row r="79" spans="1:22" ht="12" customHeight="1" x14ac:dyDescent="0.3">
      <c r="A79" s="5"/>
      <c r="B79" s="5"/>
      <c r="C79" s="5"/>
      <c r="D79" s="5"/>
      <c r="E79" s="5"/>
      <c r="F79" s="5"/>
      <c r="G79" s="5"/>
      <c r="H79" s="5"/>
      <c r="I79" s="5"/>
      <c r="J79" s="5"/>
      <c r="K79" s="13"/>
      <c r="L79" s="13"/>
      <c r="M79" s="13"/>
      <c r="N79" s="13"/>
      <c r="O79" s="175"/>
      <c r="P79" s="175"/>
      <c r="Q79" s="145"/>
      <c r="R79" s="145"/>
      <c r="S79" s="145"/>
      <c r="T79" s="145"/>
      <c r="U79" s="145"/>
    </row>
    <row r="80" spans="1:22" x14ac:dyDescent="0.3">
      <c r="O80" s="141"/>
      <c r="P80" s="141"/>
      <c r="Q80" s="140"/>
    </row>
    <row r="81" spans="1:16" x14ac:dyDescent="0.3">
      <c r="O81" s="13"/>
      <c r="P81" s="13"/>
    </row>
    <row r="83" spans="1:16" ht="12" customHeight="1" x14ac:dyDescent="0.3">
      <c r="A83" s="1"/>
      <c r="B83" s="1"/>
      <c r="C83" s="1"/>
      <c r="D83" s="1"/>
      <c r="E83" s="1"/>
      <c r="F83" s="1"/>
      <c r="G83" s="1"/>
      <c r="H83" s="1"/>
      <c r="I83" s="1"/>
      <c r="J83" s="1"/>
      <c r="K83" s="1"/>
      <c r="L83" s="1"/>
      <c r="M83" s="1"/>
      <c r="N83" s="1"/>
    </row>
    <row r="85" spans="1:16" x14ac:dyDescent="0.3">
      <c r="O85" s="1"/>
      <c r="P85" s="1"/>
    </row>
    <row r="117" spans="1:16" ht="12" customHeight="1" x14ac:dyDescent="0.3">
      <c r="A117" s="143"/>
      <c r="B117" s="1"/>
      <c r="C117" s="1"/>
      <c r="D117" s="1"/>
      <c r="E117" s="1"/>
      <c r="F117" s="1"/>
      <c r="G117" s="1"/>
      <c r="H117" s="1"/>
      <c r="I117" s="1"/>
      <c r="J117" s="1"/>
      <c r="K117" s="1"/>
      <c r="L117" s="1"/>
      <c r="M117" s="1"/>
      <c r="N117" s="1"/>
    </row>
    <row r="119" spans="1:16" x14ac:dyDescent="0.3">
      <c r="O119" s="1"/>
      <c r="P119" s="1"/>
    </row>
  </sheetData>
  <mergeCells count="4">
    <mergeCell ref="A1:U1"/>
    <mergeCell ref="K7:O7"/>
    <mergeCell ref="Q7:U7"/>
    <mergeCell ref="C7:J7"/>
  </mergeCells>
  <pageMargins left="0.7" right="0.7" top="0.75" bottom="0.75" header="0.3" footer="0.3"/>
  <pageSetup paperSize="9" scale="46" orientation="portrait" r:id="rId1"/>
  <ignoredErrors>
    <ignoredError sqref="K18 D68:S68 R70:S7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0"/>
  <sheetViews>
    <sheetView showGridLines="0" topLeftCell="A49" zoomScale="85" zoomScaleNormal="85" workbookViewId="0">
      <selection activeCell="C64" sqref="C64:J71"/>
    </sheetView>
  </sheetViews>
  <sheetFormatPr defaultColWidth="12.54296875" defaultRowHeight="12" x14ac:dyDescent="0.3"/>
  <cols>
    <col min="1" max="1" width="30.90625" style="15" customWidth="1"/>
    <col min="2" max="2" width="0.453125" style="15" customWidth="1"/>
    <col min="3" max="10" width="8.1796875" style="15" customWidth="1"/>
    <col min="11" max="15" width="9" style="14" customWidth="1"/>
    <col min="16" max="16" width="0.7265625" style="14" customWidth="1"/>
    <col min="17" max="17" width="9" style="1" customWidth="1"/>
    <col min="18" max="18" width="9.54296875" style="1" customWidth="1"/>
    <col min="19" max="21" width="9" style="1" customWidth="1"/>
    <col min="22" max="16384" width="12.54296875" style="1"/>
  </cols>
  <sheetData>
    <row r="1" spans="1:21" ht="12" customHeight="1" x14ac:dyDescent="0.3">
      <c r="A1" s="965" t="s">
        <v>5</v>
      </c>
      <c r="B1" s="965"/>
      <c r="C1" s="965"/>
      <c r="D1" s="965"/>
      <c r="E1" s="965"/>
      <c r="F1" s="965"/>
      <c r="G1" s="965"/>
      <c r="H1" s="965"/>
      <c r="I1" s="965"/>
      <c r="J1" s="965"/>
      <c r="K1" s="965"/>
      <c r="L1" s="965"/>
      <c r="M1" s="965"/>
      <c r="N1" s="965"/>
      <c r="O1" s="965"/>
      <c r="P1" s="965"/>
      <c r="Q1" s="965"/>
      <c r="R1" s="965"/>
      <c r="S1" s="965"/>
      <c r="T1" s="965"/>
      <c r="U1" s="965"/>
    </row>
    <row r="2" spans="1:21" ht="12" customHeight="1" x14ac:dyDescent="0.3">
      <c r="A2" s="5"/>
      <c r="B2" s="5"/>
      <c r="C2" s="5"/>
      <c r="D2" s="5"/>
      <c r="E2" s="5"/>
      <c r="F2" s="5"/>
      <c r="G2" s="5"/>
      <c r="H2" s="5"/>
      <c r="I2" s="5"/>
      <c r="J2" s="5"/>
    </row>
    <row r="3" spans="1:21" ht="12" customHeight="1" x14ac:dyDescent="0.35">
      <c r="A3" s="16" t="s">
        <v>271</v>
      </c>
      <c r="B3" s="17"/>
      <c r="C3" s="17"/>
      <c r="D3" s="17"/>
      <c r="E3" s="17"/>
      <c r="F3" s="17"/>
      <c r="G3" s="17"/>
      <c r="H3" s="17"/>
      <c r="I3" s="17"/>
      <c r="J3" s="17"/>
      <c r="K3" s="13"/>
      <c r="L3" s="13"/>
      <c r="M3" s="13"/>
      <c r="N3" s="13"/>
      <c r="O3" s="13"/>
      <c r="P3" s="13"/>
      <c r="Q3" s="4"/>
      <c r="R3" s="4"/>
      <c r="S3" s="4"/>
      <c r="T3" s="4"/>
      <c r="U3" s="4"/>
    </row>
    <row r="4" spans="1:21" ht="12" customHeight="1" x14ac:dyDescent="0.3">
      <c r="A4" s="18" t="s">
        <v>32</v>
      </c>
      <c r="B4" s="17"/>
      <c r="C4" s="17"/>
      <c r="D4" s="17"/>
      <c r="E4" s="17"/>
      <c r="F4" s="17"/>
      <c r="G4" s="17"/>
      <c r="H4" s="17"/>
      <c r="I4" s="17"/>
      <c r="J4" s="17"/>
      <c r="K4" s="13"/>
      <c r="L4" s="13"/>
      <c r="M4" s="13"/>
      <c r="N4" s="13"/>
      <c r="O4" s="13"/>
      <c r="P4" s="13"/>
    </row>
    <row r="5" spans="1:21" ht="12" customHeight="1" x14ac:dyDescent="0.3">
      <c r="A5" s="19" t="s">
        <v>168</v>
      </c>
      <c r="B5" s="17"/>
      <c r="C5" s="17"/>
      <c r="D5" s="17"/>
      <c r="E5" s="17"/>
      <c r="F5" s="17"/>
      <c r="G5" s="17"/>
      <c r="H5" s="17"/>
      <c r="I5" s="17"/>
      <c r="J5" s="17"/>
      <c r="K5" s="13"/>
      <c r="L5" s="13"/>
      <c r="M5" s="13"/>
      <c r="N5" s="13"/>
      <c r="O5" s="13"/>
      <c r="P5" s="13"/>
    </row>
    <row r="6" spans="1:21" ht="12" customHeight="1" x14ac:dyDescent="0.3">
      <c r="A6" s="5"/>
      <c r="B6" s="5"/>
      <c r="C6" s="5"/>
      <c r="D6" s="5"/>
      <c r="E6" s="5"/>
      <c r="F6" s="5"/>
      <c r="G6" s="5"/>
      <c r="H6" s="5"/>
      <c r="I6" s="5"/>
      <c r="J6" s="5"/>
    </row>
    <row r="7" spans="1:21" s="20" customFormat="1" ht="12" customHeight="1" x14ac:dyDescent="0.35">
      <c r="C7" s="962" t="s">
        <v>307</v>
      </c>
      <c r="D7" s="963"/>
      <c r="E7" s="963"/>
      <c r="F7" s="963"/>
      <c r="G7" s="963"/>
      <c r="H7" s="963"/>
      <c r="I7" s="963"/>
      <c r="J7" s="964"/>
      <c r="K7" s="960" t="s">
        <v>285</v>
      </c>
      <c r="L7" s="961"/>
      <c r="M7" s="961"/>
      <c r="N7" s="961"/>
      <c r="O7" s="961"/>
      <c r="P7" s="21"/>
      <c r="Q7" s="962" t="s">
        <v>102</v>
      </c>
      <c r="R7" s="963"/>
      <c r="S7" s="963"/>
      <c r="T7" s="963"/>
      <c r="U7" s="964"/>
    </row>
    <row r="8" spans="1:21" ht="12" customHeight="1" x14ac:dyDescent="0.3">
      <c r="A8" s="1"/>
      <c r="B8" s="1"/>
      <c r="C8" s="1"/>
      <c r="D8" s="1"/>
      <c r="E8" s="1"/>
      <c r="F8" s="1"/>
      <c r="G8" s="1"/>
      <c r="H8" s="1"/>
      <c r="I8" s="1"/>
      <c r="J8" s="1"/>
      <c r="K8" s="22"/>
      <c r="L8" s="22"/>
      <c r="M8" s="22"/>
      <c r="N8" s="22"/>
      <c r="O8" s="22"/>
      <c r="P8" s="22"/>
    </row>
    <row r="9" spans="1:21" s="27" customFormat="1" ht="12" customHeight="1" x14ac:dyDescent="0.3">
      <c r="A9" s="23" t="s">
        <v>6</v>
      </c>
      <c r="B9" s="5"/>
      <c r="C9" s="25">
        <v>2012</v>
      </c>
      <c r="D9" s="24">
        <v>2013</v>
      </c>
      <c r="E9" s="7">
        <v>2014</v>
      </c>
      <c r="F9" s="25">
        <v>2015</v>
      </c>
      <c r="G9" s="24">
        <v>2016</v>
      </c>
      <c r="H9" s="7">
        <v>2017</v>
      </c>
      <c r="I9" s="24">
        <v>2018</v>
      </c>
      <c r="J9" s="25">
        <v>2019</v>
      </c>
      <c r="K9" s="24">
        <v>2020</v>
      </c>
      <c r="L9" s="7">
        <v>2021</v>
      </c>
      <c r="M9" s="7">
        <v>2022</v>
      </c>
      <c r="N9" s="7">
        <v>2023</v>
      </c>
      <c r="O9" s="25">
        <v>2024</v>
      </c>
      <c r="P9" s="26"/>
      <c r="Q9" s="24">
        <v>2020</v>
      </c>
      <c r="R9" s="7">
        <v>2021</v>
      </c>
      <c r="S9" s="7">
        <v>2022</v>
      </c>
      <c r="T9" s="7">
        <v>2023</v>
      </c>
      <c r="U9" s="25">
        <v>2024</v>
      </c>
    </row>
    <row r="10" spans="1:21" ht="12" customHeight="1" x14ac:dyDescent="0.3">
      <c r="A10" s="5"/>
      <c r="B10" s="5"/>
      <c r="C10" s="5"/>
      <c r="D10" s="5"/>
      <c r="E10" s="5"/>
      <c r="F10" s="5"/>
      <c r="G10" s="5"/>
      <c r="H10" s="5"/>
      <c r="I10" s="5"/>
      <c r="J10" s="5"/>
      <c r="K10" s="15"/>
      <c r="L10" s="15"/>
      <c r="M10" s="15"/>
      <c r="Q10" s="15"/>
      <c r="R10" s="15"/>
      <c r="S10" s="15"/>
      <c r="T10" s="15"/>
      <c r="U10" s="15"/>
    </row>
    <row r="11" spans="1:21" ht="15.5" customHeight="1" x14ac:dyDescent="0.3">
      <c r="A11" s="28" t="s">
        <v>7</v>
      </c>
      <c r="B11" s="28"/>
      <c r="C11" s="28"/>
      <c r="D11" s="28"/>
      <c r="E11" s="28"/>
      <c r="F11" s="28"/>
      <c r="G11" s="28"/>
      <c r="H11" s="28"/>
      <c r="I11" s="28"/>
      <c r="J11" s="28"/>
      <c r="K11" s="30"/>
      <c r="L11" s="30"/>
      <c r="M11" s="30"/>
      <c r="N11" s="30"/>
      <c r="O11" s="31"/>
      <c r="P11" s="31"/>
      <c r="Q11" s="30"/>
      <c r="R11" s="30"/>
      <c r="S11" s="32"/>
      <c r="T11" s="32"/>
      <c r="U11" s="32"/>
    </row>
    <row r="12" spans="1:21" ht="12" customHeight="1" x14ac:dyDescent="0.3">
      <c r="A12" s="33" t="s">
        <v>8</v>
      </c>
      <c r="B12" s="33"/>
      <c r="C12" s="156">
        <v>10000</v>
      </c>
      <c r="D12" s="157">
        <v>10000</v>
      </c>
      <c r="E12" s="157">
        <v>10000</v>
      </c>
      <c r="F12" s="157">
        <v>10000</v>
      </c>
      <c r="G12" s="157">
        <v>10000</v>
      </c>
      <c r="H12" s="157">
        <v>10000</v>
      </c>
      <c r="I12" s="454">
        <v>10000</v>
      </c>
      <c r="J12" s="455">
        <v>10000</v>
      </c>
      <c r="K12" s="453">
        <v>10000</v>
      </c>
      <c r="L12" s="454">
        <v>10000</v>
      </c>
      <c r="M12" s="454">
        <v>10000</v>
      </c>
      <c r="N12" s="454">
        <v>10000</v>
      </c>
      <c r="O12" s="455">
        <v>10000</v>
      </c>
      <c r="P12" s="489"/>
      <c r="Q12" s="453">
        <v>10000</v>
      </c>
      <c r="R12" s="454">
        <v>10000</v>
      </c>
      <c r="S12" s="701">
        <v>10000</v>
      </c>
      <c r="T12" s="36"/>
      <c r="U12" s="37"/>
    </row>
    <row r="13" spans="1:21" ht="12" customHeight="1" x14ac:dyDescent="0.3">
      <c r="A13" s="38" t="s">
        <v>101</v>
      </c>
      <c r="B13" s="38"/>
      <c r="C13" s="59"/>
      <c r="D13" s="40"/>
      <c r="E13" s="40"/>
      <c r="F13" s="40"/>
      <c r="G13" s="40"/>
      <c r="H13" s="40"/>
      <c r="I13" s="457"/>
      <c r="J13" s="458"/>
      <c r="K13" s="456"/>
      <c r="L13" s="457"/>
      <c r="M13" s="457"/>
      <c r="N13" s="457"/>
      <c r="O13" s="458"/>
      <c r="P13" s="490"/>
      <c r="Q13" s="456"/>
      <c r="R13" s="457"/>
      <c r="S13" s="702"/>
      <c r="T13" s="57"/>
      <c r="U13" s="58"/>
    </row>
    <row r="14" spans="1:21" ht="12" customHeight="1" x14ac:dyDescent="0.3">
      <c r="A14" s="38" t="s">
        <v>60</v>
      </c>
      <c r="B14" s="38"/>
      <c r="C14" s="160">
        <v>90000</v>
      </c>
      <c r="D14" s="161">
        <v>90000</v>
      </c>
      <c r="E14" s="161">
        <v>90000</v>
      </c>
      <c r="F14" s="161">
        <v>90000</v>
      </c>
      <c r="G14" s="161">
        <v>90000</v>
      </c>
      <c r="H14" s="161">
        <v>90000</v>
      </c>
      <c r="I14" s="460">
        <v>90000</v>
      </c>
      <c r="J14" s="461">
        <v>90000</v>
      </c>
      <c r="K14" s="459">
        <v>90000</v>
      </c>
      <c r="L14" s="460">
        <v>90000</v>
      </c>
      <c r="M14" s="460">
        <v>90000</v>
      </c>
      <c r="N14" s="460">
        <v>90000</v>
      </c>
      <c r="O14" s="461">
        <v>90000</v>
      </c>
      <c r="P14" s="489"/>
      <c r="Q14" s="459">
        <v>90000</v>
      </c>
      <c r="R14" s="460">
        <v>92000</v>
      </c>
      <c r="S14" s="702">
        <v>92000</v>
      </c>
      <c r="T14" s="11"/>
      <c r="U14" s="39"/>
    </row>
    <row r="15" spans="1:21" ht="12" customHeight="1" x14ac:dyDescent="0.3">
      <c r="A15" s="38" t="s">
        <v>9</v>
      </c>
      <c r="B15" s="38"/>
      <c r="C15" s="160"/>
      <c r="D15" s="161"/>
      <c r="E15" s="161"/>
      <c r="F15" s="161"/>
      <c r="G15" s="161"/>
      <c r="H15" s="161"/>
      <c r="I15" s="460"/>
      <c r="J15" s="461"/>
      <c r="K15" s="459"/>
      <c r="L15" s="460"/>
      <c r="M15" s="460"/>
      <c r="N15" s="460"/>
      <c r="O15" s="461"/>
      <c r="P15" s="490"/>
      <c r="Q15" s="459"/>
      <c r="R15" s="460"/>
      <c r="S15" s="702"/>
      <c r="T15" s="11"/>
      <c r="U15" s="39"/>
    </row>
    <row r="16" spans="1:21" ht="12" customHeight="1" x14ac:dyDescent="0.3">
      <c r="A16" s="38" t="s">
        <v>10</v>
      </c>
      <c r="B16" s="38"/>
      <c r="C16" s="160"/>
      <c r="D16" s="161"/>
      <c r="E16" s="161"/>
      <c r="F16" s="161"/>
      <c r="G16" s="161"/>
      <c r="H16" s="161"/>
      <c r="I16" s="161"/>
      <c r="J16" s="162"/>
      <c r="K16" s="160"/>
      <c r="L16" s="161"/>
      <c r="M16" s="161"/>
      <c r="N16" s="161"/>
      <c r="O16" s="162"/>
      <c r="P16" s="490"/>
      <c r="Q16" s="459"/>
      <c r="R16" s="460"/>
      <c r="S16" s="702"/>
      <c r="T16" s="11"/>
      <c r="U16" s="39"/>
    </row>
    <row r="17" spans="1:23" ht="12" customHeight="1" x14ac:dyDescent="0.3">
      <c r="A17" s="38" t="s">
        <v>11</v>
      </c>
      <c r="B17" s="38"/>
      <c r="C17" s="160"/>
      <c r="D17" s="161"/>
      <c r="E17" s="161"/>
      <c r="F17" s="161"/>
      <c r="G17" s="161"/>
      <c r="H17" s="161"/>
      <c r="I17" s="460"/>
      <c r="J17" s="461"/>
      <c r="K17" s="459"/>
      <c r="L17" s="460"/>
      <c r="M17" s="460"/>
      <c r="N17" s="460"/>
      <c r="O17" s="461"/>
      <c r="P17" s="490"/>
      <c r="Q17" s="459"/>
      <c r="R17" s="460"/>
      <c r="S17" s="702"/>
      <c r="T17" s="11"/>
      <c r="U17" s="39"/>
    </row>
    <row r="18" spans="1:23" ht="12" customHeight="1" x14ac:dyDescent="0.3">
      <c r="A18" s="394" t="s">
        <v>12</v>
      </c>
      <c r="B18" s="41"/>
      <c r="C18" s="436">
        <f t="shared" ref="C18:O18" si="0">C12+SUM(C14:C17)</f>
        <v>100000</v>
      </c>
      <c r="D18" s="437">
        <f t="shared" si="0"/>
        <v>100000</v>
      </c>
      <c r="E18" s="437">
        <f t="shared" si="0"/>
        <v>100000</v>
      </c>
      <c r="F18" s="437">
        <f t="shared" si="0"/>
        <v>100000</v>
      </c>
      <c r="G18" s="437">
        <f t="shared" si="0"/>
        <v>100000</v>
      </c>
      <c r="H18" s="437">
        <f t="shared" si="0"/>
        <v>100000</v>
      </c>
      <c r="I18" s="437">
        <f t="shared" si="0"/>
        <v>100000</v>
      </c>
      <c r="J18" s="438">
        <f t="shared" si="0"/>
        <v>100000</v>
      </c>
      <c r="K18" s="436">
        <f t="shared" si="0"/>
        <v>100000</v>
      </c>
      <c r="L18" s="437">
        <f t="shared" si="0"/>
        <v>100000</v>
      </c>
      <c r="M18" s="437">
        <f t="shared" si="0"/>
        <v>100000</v>
      </c>
      <c r="N18" s="437">
        <f t="shared" si="0"/>
        <v>100000</v>
      </c>
      <c r="O18" s="438">
        <f t="shared" si="0"/>
        <v>100000</v>
      </c>
      <c r="P18" s="43"/>
      <c r="Q18" s="436">
        <f t="shared" ref="Q18:S18" si="1">Q12+SUM(Q14:Q17)</f>
        <v>100000</v>
      </c>
      <c r="R18" s="437">
        <f t="shared" si="1"/>
        <v>102000</v>
      </c>
      <c r="S18" s="437">
        <f t="shared" si="1"/>
        <v>102000</v>
      </c>
      <c r="T18" s="437"/>
      <c r="U18" s="438"/>
    </row>
    <row r="19" spans="1:23" ht="12" customHeight="1" x14ac:dyDescent="0.3">
      <c r="A19" s="396" t="s">
        <v>13</v>
      </c>
      <c r="B19" s="51"/>
      <c r="C19" s="48"/>
      <c r="D19" s="49">
        <f t="shared" ref="D19:I19" si="2">+D18/C18-1</f>
        <v>0</v>
      </c>
      <c r="E19" s="49">
        <f t="shared" si="2"/>
        <v>0</v>
      </c>
      <c r="F19" s="49">
        <f t="shared" si="2"/>
        <v>0</v>
      </c>
      <c r="G19" s="49">
        <f t="shared" si="2"/>
        <v>0</v>
      </c>
      <c r="H19" s="49">
        <f t="shared" si="2"/>
        <v>0</v>
      </c>
      <c r="I19" s="49">
        <f t="shared" si="2"/>
        <v>0</v>
      </c>
      <c r="J19" s="50">
        <f>+J18/I18-1</f>
        <v>0</v>
      </c>
      <c r="K19" s="48">
        <f t="shared" ref="K19:O19" si="3">+K18/J18-1</f>
        <v>0</v>
      </c>
      <c r="L19" s="49">
        <f t="shared" si="3"/>
        <v>0</v>
      </c>
      <c r="M19" s="49">
        <f t="shared" si="3"/>
        <v>0</v>
      </c>
      <c r="N19" s="49">
        <f t="shared" si="3"/>
        <v>0</v>
      </c>
      <c r="O19" s="50">
        <f t="shared" si="3"/>
        <v>0</v>
      </c>
      <c r="P19" s="47"/>
      <c r="Q19" s="48">
        <f>Q18/J18-1</f>
        <v>0</v>
      </c>
      <c r="R19" s="49">
        <f>+R18/Q18-1</f>
        <v>2.0000000000000018E-2</v>
      </c>
      <c r="S19" s="49">
        <f>+S18/R18-1</f>
        <v>0</v>
      </c>
      <c r="T19" s="49"/>
      <c r="U19" s="50"/>
    </row>
    <row r="20" spans="1:23" ht="12" customHeight="1" x14ac:dyDescent="0.3">
      <c r="A20" s="51"/>
      <c r="B20" s="51"/>
      <c r="C20" s="51"/>
      <c r="D20" s="51"/>
      <c r="E20" s="51"/>
      <c r="F20" s="51"/>
      <c r="G20" s="51"/>
      <c r="H20" s="51"/>
      <c r="I20" s="51"/>
      <c r="J20" s="51"/>
      <c r="K20" s="54"/>
      <c r="L20" s="54"/>
      <c r="M20" s="54"/>
      <c r="N20" s="54"/>
      <c r="O20" s="54"/>
      <c r="P20" s="47"/>
      <c r="Q20" s="54"/>
      <c r="R20" s="54"/>
      <c r="S20" s="54"/>
      <c r="T20" s="54"/>
      <c r="U20" s="54"/>
    </row>
    <row r="21" spans="1:23" ht="15.5" customHeight="1" x14ac:dyDescent="0.3">
      <c r="A21" s="28" t="s">
        <v>14</v>
      </c>
      <c r="B21" s="28"/>
      <c r="C21" s="28"/>
      <c r="D21" s="28"/>
      <c r="E21" s="28"/>
      <c r="F21" s="28"/>
      <c r="G21" s="28"/>
      <c r="H21" s="28"/>
      <c r="I21" s="28"/>
      <c r="J21" s="28"/>
      <c r="K21" s="30"/>
      <c r="L21" s="30"/>
      <c r="M21" s="30"/>
      <c r="N21" s="30"/>
      <c r="O21" s="31"/>
      <c r="P21" s="31"/>
      <c r="Q21" s="30"/>
      <c r="R21" s="30"/>
      <c r="S21" s="32"/>
      <c r="T21" s="32"/>
      <c r="U21" s="32"/>
    </row>
    <row r="22" spans="1:23" ht="12" customHeight="1" x14ac:dyDescent="0.3">
      <c r="A22" s="395" t="s">
        <v>15</v>
      </c>
      <c r="B22" s="38"/>
      <c r="C22" s="840"/>
      <c r="D22" s="824"/>
      <c r="E22" s="824"/>
      <c r="F22" s="824"/>
      <c r="G22" s="824"/>
      <c r="H22" s="824"/>
      <c r="I22" s="872"/>
      <c r="J22" s="839"/>
      <c r="K22" s="840"/>
      <c r="L22" s="838"/>
      <c r="M22" s="838"/>
      <c r="N22" s="838"/>
      <c r="O22" s="839"/>
      <c r="P22" s="490"/>
      <c r="Q22" s="840"/>
      <c r="R22" s="838"/>
      <c r="S22" s="841"/>
      <c r="T22" s="842"/>
      <c r="U22" s="843"/>
    </row>
    <row r="23" spans="1:23" ht="12" customHeight="1" x14ac:dyDescent="0.3">
      <c r="A23" s="34" t="s">
        <v>61</v>
      </c>
      <c r="B23" s="38"/>
      <c r="C23" s="830"/>
      <c r="D23" s="678"/>
      <c r="E23" s="678"/>
      <c r="F23" s="678"/>
      <c r="G23" s="678"/>
      <c r="H23" s="678"/>
      <c r="I23" s="873"/>
      <c r="J23" s="832"/>
      <c r="K23" s="830"/>
      <c r="L23" s="831"/>
      <c r="M23" s="831"/>
      <c r="N23" s="831"/>
      <c r="O23" s="832"/>
      <c r="P23" s="490"/>
      <c r="Q23" s="830"/>
      <c r="R23" s="831"/>
      <c r="S23" s="836"/>
      <c r="T23" s="685"/>
      <c r="U23" s="686"/>
    </row>
    <row r="24" spans="1:23" ht="12" customHeight="1" x14ac:dyDescent="0.3">
      <c r="A24" s="34" t="s">
        <v>62</v>
      </c>
      <c r="B24" s="38"/>
      <c r="C24" s="830"/>
      <c r="D24" s="678"/>
      <c r="E24" s="678"/>
      <c r="F24" s="678"/>
      <c r="G24" s="678"/>
      <c r="H24" s="678"/>
      <c r="I24" s="873"/>
      <c r="J24" s="832"/>
      <c r="K24" s="830"/>
      <c r="L24" s="831"/>
      <c r="M24" s="831"/>
      <c r="N24" s="831"/>
      <c r="O24" s="832"/>
      <c r="P24" s="490"/>
      <c r="Q24" s="830"/>
      <c r="R24" s="831"/>
      <c r="S24" s="836"/>
      <c r="T24" s="685"/>
      <c r="U24" s="686"/>
    </row>
    <row r="25" spans="1:23" ht="12" customHeight="1" x14ac:dyDescent="0.3">
      <c r="A25" s="34" t="s">
        <v>63</v>
      </c>
      <c r="B25" s="38"/>
      <c r="C25" s="830"/>
      <c r="D25" s="678"/>
      <c r="E25" s="678"/>
      <c r="F25" s="678"/>
      <c r="G25" s="678"/>
      <c r="H25" s="678"/>
      <c r="I25" s="873"/>
      <c r="J25" s="832"/>
      <c r="K25" s="830"/>
      <c r="L25" s="831"/>
      <c r="M25" s="831"/>
      <c r="N25" s="831"/>
      <c r="O25" s="832"/>
      <c r="P25" s="490"/>
      <c r="Q25" s="830"/>
      <c r="R25" s="831"/>
      <c r="S25" s="836"/>
      <c r="T25" s="685"/>
      <c r="U25" s="686"/>
    </row>
    <row r="26" spans="1:23" ht="12" customHeight="1" x14ac:dyDescent="0.3">
      <c r="A26" s="34" t="s">
        <v>16</v>
      </c>
      <c r="B26" s="38"/>
      <c r="C26" s="456"/>
      <c r="D26" s="40"/>
      <c r="E26" s="40"/>
      <c r="F26" s="40"/>
      <c r="G26" s="40"/>
      <c r="H26" s="40"/>
      <c r="I26" s="533"/>
      <c r="J26" s="458"/>
      <c r="K26" s="456"/>
      <c r="L26" s="457"/>
      <c r="M26" s="457"/>
      <c r="N26" s="457"/>
      <c r="O26" s="458"/>
      <c r="P26" s="490"/>
      <c r="Q26" s="456"/>
      <c r="R26" s="457"/>
      <c r="S26" s="702"/>
      <c r="T26" s="57"/>
      <c r="U26" s="58"/>
    </row>
    <row r="27" spans="1:23" ht="12" customHeight="1" x14ac:dyDescent="0.3">
      <c r="A27" s="34" t="s">
        <v>64</v>
      </c>
      <c r="B27" s="38"/>
      <c r="C27" s="830"/>
      <c r="D27" s="678"/>
      <c r="E27" s="678"/>
      <c r="F27" s="678"/>
      <c r="G27" s="678"/>
      <c r="H27" s="678"/>
      <c r="I27" s="873"/>
      <c r="J27" s="832"/>
      <c r="K27" s="830"/>
      <c r="L27" s="831"/>
      <c r="M27" s="831"/>
      <c r="N27" s="831"/>
      <c r="O27" s="832"/>
      <c r="P27" s="490"/>
      <c r="Q27" s="830"/>
      <c r="R27" s="831"/>
      <c r="S27" s="836"/>
      <c r="T27" s="685"/>
      <c r="U27" s="686"/>
    </row>
    <row r="28" spans="1:23" ht="12" customHeight="1" x14ac:dyDescent="0.3">
      <c r="A28" s="34" t="s">
        <v>65</v>
      </c>
      <c r="B28" s="38"/>
      <c r="C28" s="830"/>
      <c r="D28" s="678"/>
      <c r="E28" s="678"/>
      <c r="F28" s="678"/>
      <c r="G28" s="678"/>
      <c r="H28" s="678"/>
      <c r="I28" s="873"/>
      <c r="J28" s="832"/>
      <c r="K28" s="830"/>
      <c r="L28" s="831"/>
      <c r="M28" s="831"/>
      <c r="N28" s="831"/>
      <c r="O28" s="832"/>
      <c r="P28" s="490"/>
      <c r="Q28" s="830"/>
      <c r="R28" s="831"/>
      <c r="S28" s="836"/>
      <c r="T28" s="685"/>
      <c r="U28" s="686"/>
    </row>
    <row r="29" spans="1:23" ht="12" customHeight="1" x14ac:dyDescent="0.3">
      <c r="A29" s="34" t="s">
        <v>17</v>
      </c>
      <c r="B29" s="38"/>
      <c r="C29" s="456">
        <v>20000</v>
      </c>
      <c r="D29" s="457">
        <v>20000</v>
      </c>
      <c r="E29" s="457">
        <v>20000</v>
      </c>
      <c r="F29" s="457">
        <v>20000</v>
      </c>
      <c r="G29" s="457">
        <v>20000</v>
      </c>
      <c r="H29" s="457">
        <v>20000</v>
      </c>
      <c r="I29" s="533">
        <v>20000</v>
      </c>
      <c r="J29" s="458">
        <v>20000</v>
      </c>
      <c r="K29" s="456">
        <v>20000</v>
      </c>
      <c r="L29" s="457">
        <v>20000</v>
      </c>
      <c r="M29" s="457">
        <v>20000</v>
      </c>
      <c r="N29" s="457">
        <v>20000</v>
      </c>
      <c r="O29" s="458">
        <v>20000</v>
      </c>
      <c r="P29" s="490"/>
      <c r="Q29" s="456">
        <v>20000</v>
      </c>
      <c r="R29" s="457">
        <v>20000</v>
      </c>
      <c r="S29" s="702">
        <v>20000</v>
      </c>
      <c r="T29" s="57"/>
      <c r="U29" s="58"/>
      <c r="W29" s="390"/>
    </row>
    <row r="30" spans="1:23" ht="12" customHeight="1" x14ac:dyDescent="0.3">
      <c r="A30" s="34" t="s">
        <v>66</v>
      </c>
      <c r="B30" s="38"/>
      <c r="C30" s="456">
        <v>80000</v>
      </c>
      <c r="D30" s="457">
        <v>80000</v>
      </c>
      <c r="E30" s="457">
        <v>80000</v>
      </c>
      <c r="F30" s="457">
        <v>80000</v>
      </c>
      <c r="G30" s="457">
        <v>80000</v>
      </c>
      <c r="H30" s="457">
        <v>80000</v>
      </c>
      <c r="I30" s="533">
        <v>80000</v>
      </c>
      <c r="J30" s="458">
        <v>80000</v>
      </c>
      <c r="K30" s="456">
        <v>80000</v>
      </c>
      <c r="L30" s="457">
        <v>80000</v>
      </c>
      <c r="M30" s="457">
        <v>80000</v>
      </c>
      <c r="N30" s="457">
        <v>80000</v>
      </c>
      <c r="O30" s="458">
        <v>80000</v>
      </c>
      <c r="P30" s="490"/>
      <c r="Q30" s="456">
        <v>80000</v>
      </c>
      <c r="R30" s="457">
        <v>82000</v>
      </c>
      <c r="S30" s="702">
        <v>82000</v>
      </c>
      <c r="T30" s="57"/>
      <c r="U30" s="58"/>
    </row>
    <row r="31" spans="1:23" s="440" customFormat="1" ht="12" customHeight="1" x14ac:dyDescent="0.3">
      <c r="A31" s="435" t="s">
        <v>18</v>
      </c>
      <c r="B31" s="394"/>
      <c r="C31" s="436">
        <f t="shared" ref="C31:H31" si="4">SUM(C22:C30)</f>
        <v>100000</v>
      </c>
      <c r="D31" s="437">
        <f t="shared" si="4"/>
        <v>100000</v>
      </c>
      <c r="E31" s="437">
        <f t="shared" si="4"/>
        <v>100000</v>
      </c>
      <c r="F31" s="437">
        <f t="shared" si="4"/>
        <v>100000</v>
      </c>
      <c r="G31" s="437">
        <f t="shared" si="4"/>
        <v>100000</v>
      </c>
      <c r="H31" s="437">
        <f t="shared" si="4"/>
        <v>100000</v>
      </c>
      <c r="I31" s="534">
        <f>SUM(I22:I30)</f>
        <v>100000</v>
      </c>
      <c r="J31" s="438">
        <f t="shared" ref="J31:O31" si="5">SUM(J22:J30)</f>
        <v>100000</v>
      </c>
      <c r="K31" s="436">
        <f t="shared" si="5"/>
        <v>100000</v>
      </c>
      <c r="L31" s="437">
        <f t="shared" si="5"/>
        <v>100000</v>
      </c>
      <c r="M31" s="437">
        <f t="shared" si="5"/>
        <v>100000</v>
      </c>
      <c r="N31" s="437">
        <f t="shared" si="5"/>
        <v>100000</v>
      </c>
      <c r="O31" s="438">
        <f t="shared" si="5"/>
        <v>100000</v>
      </c>
      <c r="P31" s="115"/>
      <c r="Q31" s="436">
        <f>SUM(Q22:Q30)</f>
        <v>100000</v>
      </c>
      <c r="R31" s="437">
        <f t="shared" ref="R31:S31" si="6">SUM(R22:R30)</f>
        <v>102000</v>
      </c>
      <c r="S31" s="437">
        <f t="shared" si="6"/>
        <v>102000</v>
      </c>
      <c r="T31" s="437"/>
      <c r="U31" s="438"/>
    </row>
    <row r="32" spans="1:23" ht="12" customHeight="1" x14ac:dyDescent="0.3">
      <c r="A32" s="396" t="s">
        <v>13</v>
      </c>
      <c r="B32" s="51"/>
      <c r="C32" s="48"/>
      <c r="D32" s="49">
        <f t="shared" ref="D32:I32" si="7">+D31/C31-1</f>
        <v>0</v>
      </c>
      <c r="E32" s="49">
        <f t="shared" si="7"/>
        <v>0</v>
      </c>
      <c r="F32" s="49">
        <f t="shared" si="7"/>
        <v>0</v>
      </c>
      <c r="G32" s="49">
        <f t="shared" si="7"/>
        <v>0</v>
      </c>
      <c r="H32" s="49">
        <f t="shared" si="7"/>
        <v>0</v>
      </c>
      <c r="I32" s="874">
        <f t="shared" si="7"/>
        <v>0</v>
      </c>
      <c r="J32" s="50">
        <f>+J31/I31-1</f>
        <v>0</v>
      </c>
      <c r="K32" s="48">
        <f t="shared" ref="K32:O32" si="8">+K31/J31-1</f>
        <v>0</v>
      </c>
      <c r="L32" s="49">
        <f t="shared" si="8"/>
        <v>0</v>
      </c>
      <c r="M32" s="49">
        <f t="shared" si="8"/>
        <v>0</v>
      </c>
      <c r="N32" s="49">
        <f t="shared" si="8"/>
        <v>0</v>
      </c>
      <c r="O32" s="50">
        <f t="shared" si="8"/>
        <v>0</v>
      </c>
      <c r="P32" s="47"/>
      <c r="Q32" s="48">
        <f>Q31/J31-1</f>
        <v>0</v>
      </c>
      <c r="R32" s="49">
        <f>+R31/Q31-1</f>
        <v>2.0000000000000018E-2</v>
      </c>
      <c r="S32" s="49">
        <f>+S31/R31-1</f>
        <v>0</v>
      </c>
      <c r="T32" s="49"/>
      <c r="U32" s="50"/>
    </row>
    <row r="33" spans="1:22" ht="12" customHeight="1" x14ac:dyDescent="0.3">
      <c r="A33" s="51"/>
      <c r="B33" s="53"/>
      <c r="C33" s="53"/>
      <c r="D33" s="53"/>
      <c r="E33" s="53"/>
      <c r="F33" s="53"/>
      <c r="G33" s="53"/>
      <c r="H33" s="53"/>
      <c r="I33" s="53"/>
      <c r="J33" s="53"/>
      <c r="K33" s="53"/>
      <c r="L33" s="53"/>
      <c r="M33" s="53"/>
      <c r="N33" s="53"/>
      <c r="O33" s="53"/>
      <c r="P33" s="53"/>
      <c r="Q33" s="53"/>
      <c r="R33" s="53"/>
      <c r="S33" s="54"/>
      <c r="T33" s="54"/>
      <c r="U33" s="54"/>
    </row>
    <row r="34" spans="1:22" ht="15.5" customHeight="1" x14ac:dyDescent="0.3">
      <c r="A34" s="28" t="s">
        <v>19</v>
      </c>
      <c r="B34" s="28"/>
      <c r="C34" s="28"/>
      <c r="D34" s="28"/>
      <c r="E34" s="28"/>
      <c r="F34" s="28"/>
      <c r="G34" s="28"/>
      <c r="H34" s="28"/>
      <c r="I34" s="28"/>
      <c r="J34" s="28"/>
      <c r="K34" s="30"/>
      <c r="L34" s="30"/>
      <c r="M34" s="30"/>
      <c r="N34" s="30"/>
      <c r="O34" s="31"/>
      <c r="P34" s="31"/>
      <c r="Q34" s="30"/>
      <c r="R34" s="30"/>
      <c r="S34" s="30"/>
      <c r="T34" s="30"/>
      <c r="U34" s="30"/>
    </row>
    <row r="35" spans="1:22" ht="12" customHeight="1" x14ac:dyDescent="0.3">
      <c r="A35" s="28" t="s">
        <v>20</v>
      </c>
      <c r="B35" s="28"/>
      <c r="C35" s="28"/>
      <c r="D35" s="28"/>
      <c r="E35" s="28"/>
      <c r="F35" s="28"/>
      <c r="G35" s="28"/>
      <c r="H35" s="28"/>
      <c r="I35" s="28"/>
      <c r="J35" s="28"/>
      <c r="K35" s="30"/>
      <c r="L35" s="30"/>
      <c r="M35" s="30"/>
      <c r="N35" s="30"/>
      <c r="O35" s="30"/>
      <c r="P35" s="30"/>
      <c r="Q35" s="30"/>
      <c r="R35" s="30"/>
      <c r="S35" s="30"/>
      <c r="T35" s="30"/>
      <c r="U35" s="30"/>
    </row>
    <row r="36" spans="1:22" s="22" customFormat="1" ht="12" customHeight="1" x14ac:dyDescent="0.3">
      <c r="A36" s="64" t="s">
        <v>48</v>
      </c>
      <c r="B36" s="65"/>
      <c r="C36" s="35"/>
      <c r="D36" s="35"/>
      <c r="E36" s="35"/>
      <c r="F36" s="35"/>
      <c r="G36" s="35"/>
      <c r="H36" s="35"/>
      <c r="I36" s="463"/>
      <c r="J36" s="463"/>
      <c r="K36" s="462"/>
      <c r="L36" s="463"/>
      <c r="M36" s="463"/>
      <c r="N36" s="463"/>
      <c r="O36" s="464"/>
      <c r="P36" s="491"/>
      <c r="Q36" s="462"/>
      <c r="R36" s="463"/>
      <c r="S36" s="463"/>
      <c r="T36" s="67"/>
      <c r="U36" s="68"/>
      <c r="V36" s="1"/>
    </row>
    <row r="37" spans="1:22" s="22" customFormat="1" ht="12" customHeight="1" x14ac:dyDescent="0.3">
      <c r="A37" s="69" t="s">
        <v>49</v>
      </c>
      <c r="B37" s="65"/>
      <c r="C37" s="40"/>
      <c r="D37" s="40"/>
      <c r="E37" s="40"/>
      <c r="F37" s="40"/>
      <c r="G37" s="40"/>
      <c r="H37" s="40"/>
      <c r="I37" s="40"/>
      <c r="J37" s="40"/>
      <c r="K37" s="59"/>
      <c r="L37" s="40"/>
      <c r="M37" s="40"/>
      <c r="N37" s="40"/>
      <c r="O37" s="42"/>
      <c r="P37" s="66"/>
      <c r="Q37" s="59"/>
      <c r="R37" s="40"/>
      <c r="S37" s="57"/>
      <c r="T37" s="57"/>
      <c r="U37" s="58"/>
      <c r="V37" s="1"/>
    </row>
    <row r="38" spans="1:22" s="22" customFormat="1" ht="12" customHeight="1" x14ac:dyDescent="0.3">
      <c r="A38" s="69" t="s">
        <v>50</v>
      </c>
      <c r="B38" s="65"/>
      <c r="C38" s="40"/>
      <c r="D38" s="40"/>
      <c r="E38" s="40"/>
      <c r="F38" s="40"/>
      <c r="G38" s="40"/>
      <c r="H38" s="40"/>
      <c r="I38" s="40"/>
      <c r="J38" s="40"/>
      <c r="K38" s="59"/>
      <c r="L38" s="40"/>
      <c r="M38" s="40"/>
      <c r="N38" s="40"/>
      <c r="O38" s="42"/>
      <c r="P38" s="66"/>
      <c r="Q38" s="59"/>
      <c r="R38" s="40"/>
      <c r="S38" s="57"/>
      <c r="T38" s="57"/>
      <c r="U38" s="58"/>
      <c r="V38" s="1"/>
    </row>
    <row r="39" spans="1:22" s="22" customFormat="1" ht="12" customHeight="1" x14ac:dyDescent="0.3">
      <c r="A39" s="70" t="s">
        <v>51</v>
      </c>
      <c r="B39" s="65"/>
      <c r="C39" s="446"/>
      <c r="D39" s="446"/>
      <c r="E39" s="446"/>
      <c r="F39" s="446"/>
      <c r="G39" s="446"/>
      <c r="H39" s="446"/>
      <c r="I39" s="446"/>
      <c r="J39" s="446"/>
      <c r="K39" s="445"/>
      <c r="L39" s="446"/>
      <c r="M39" s="446"/>
      <c r="N39" s="446"/>
      <c r="O39" s="447"/>
      <c r="P39" s="66"/>
      <c r="Q39" s="445"/>
      <c r="R39" s="446"/>
      <c r="S39" s="446"/>
      <c r="T39" s="446"/>
      <c r="U39" s="447"/>
      <c r="V39" s="1"/>
    </row>
    <row r="40" spans="1:22" ht="12" customHeight="1" x14ac:dyDescent="0.3">
      <c r="A40" s="28" t="s">
        <v>21</v>
      </c>
      <c r="B40" s="28"/>
      <c r="C40" s="28"/>
      <c r="D40" s="28"/>
      <c r="E40" s="28"/>
      <c r="F40" s="28"/>
      <c r="G40" s="28"/>
      <c r="H40" s="28"/>
      <c r="I40" s="28"/>
      <c r="J40" s="28"/>
      <c r="K40" s="76"/>
      <c r="L40" s="76"/>
      <c r="M40" s="76"/>
      <c r="N40" s="76"/>
      <c r="O40" s="76"/>
      <c r="P40" s="76"/>
      <c r="Q40" s="76"/>
      <c r="R40" s="76"/>
      <c r="S40" s="29"/>
      <c r="T40" s="29"/>
      <c r="U40" s="29"/>
    </row>
    <row r="41" spans="1:22" s="22" customFormat="1" ht="12" customHeight="1" x14ac:dyDescent="0.3">
      <c r="A41" s="77" t="s">
        <v>52</v>
      </c>
      <c r="B41" s="65"/>
      <c r="C41" s="170"/>
      <c r="D41" s="170"/>
      <c r="E41" s="170"/>
      <c r="F41" s="170"/>
      <c r="G41" s="170"/>
      <c r="H41" s="35"/>
      <c r="I41" s="463"/>
      <c r="J41" s="170"/>
      <c r="K41" s="169"/>
      <c r="L41" s="170"/>
      <c r="M41" s="170"/>
      <c r="N41" s="170"/>
      <c r="O41" s="171"/>
      <c r="P41" s="78"/>
      <c r="Q41" s="169"/>
      <c r="R41" s="170"/>
      <c r="S41" s="79"/>
      <c r="T41" s="79"/>
      <c r="U41" s="80"/>
      <c r="V41" s="1"/>
    </row>
    <row r="42" spans="1:22" s="22" customFormat="1" ht="12" customHeight="1" x14ac:dyDescent="0.3">
      <c r="A42" s="81" t="s">
        <v>53</v>
      </c>
      <c r="B42" s="65"/>
      <c r="C42" s="163"/>
      <c r="D42" s="163"/>
      <c r="E42" s="163"/>
      <c r="F42" s="163"/>
      <c r="G42" s="163"/>
      <c r="H42" s="40"/>
      <c r="I42" s="40"/>
      <c r="J42" s="163"/>
      <c r="K42" s="165"/>
      <c r="L42" s="163"/>
      <c r="M42" s="163"/>
      <c r="N42" s="163"/>
      <c r="O42" s="164"/>
      <c r="P42" s="78"/>
      <c r="Q42" s="165"/>
      <c r="R42" s="163"/>
      <c r="S42" s="82"/>
      <c r="T42" s="82"/>
      <c r="U42" s="83"/>
      <c r="V42" s="1"/>
    </row>
    <row r="43" spans="1:22" s="22" customFormat="1" ht="12" customHeight="1" x14ac:dyDescent="0.3">
      <c r="A43" s="81" t="s">
        <v>54</v>
      </c>
      <c r="B43" s="65"/>
      <c r="C43" s="163"/>
      <c r="D43" s="163"/>
      <c r="E43" s="163"/>
      <c r="F43" s="163"/>
      <c r="G43" s="163"/>
      <c r="H43" s="40"/>
      <c r="I43" s="40"/>
      <c r="J43" s="468"/>
      <c r="K43" s="467"/>
      <c r="L43" s="468"/>
      <c r="M43" s="468"/>
      <c r="N43" s="468"/>
      <c r="O43" s="469"/>
      <c r="P43" s="78"/>
      <c r="Q43" s="467"/>
      <c r="R43" s="468"/>
      <c r="S43" s="471"/>
      <c r="T43" s="82"/>
      <c r="U43" s="83"/>
      <c r="V43" s="1"/>
    </row>
    <row r="44" spans="1:22" s="22" customFormat="1" ht="12" customHeight="1" x14ac:dyDescent="0.3">
      <c r="A44" s="400" t="s">
        <v>147</v>
      </c>
      <c r="B44" s="65"/>
      <c r="C44" s="166"/>
      <c r="D44" s="166"/>
      <c r="E44" s="166"/>
      <c r="F44" s="166"/>
      <c r="G44" s="166"/>
      <c r="H44" s="446"/>
      <c r="I44" s="446"/>
      <c r="J44" s="166"/>
      <c r="K44" s="168"/>
      <c r="L44" s="166"/>
      <c r="M44" s="166"/>
      <c r="N44" s="166"/>
      <c r="O44" s="167"/>
      <c r="P44" s="84"/>
      <c r="Q44" s="168"/>
      <c r="R44" s="166"/>
      <c r="S44" s="85"/>
      <c r="T44" s="86"/>
      <c r="U44" s="87"/>
      <c r="V44" s="1"/>
    </row>
    <row r="45" spans="1:22" s="22" customFormat="1" ht="5.5" customHeight="1" x14ac:dyDescent="0.3">
      <c r="A45" s="30"/>
      <c r="B45" s="13"/>
      <c r="C45" s="13"/>
      <c r="D45" s="13"/>
      <c r="E45" s="13"/>
      <c r="F45" s="13"/>
      <c r="G45" s="13"/>
      <c r="H45" s="13"/>
      <c r="I45" s="13"/>
      <c r="J45" s="13"/>
      <c r="K45" s="441"/>
      <c r="L45" s="441"/>
      <c r="M45" s="441"/>
      <c r="N45" s="441"/>
      <c r="O45" s="441"/>
      <c r="P45" s="84"/>
      <c r="Q45" s="441"/>
      <c r="R45" s="441"/>
      <c r="S45" s="442"/>
      <c r="T45" s="443"/>
      <c r="U45" s="443"/>
      <c r="V45" s="1"/>
    </row>
    <row r="46" spans="1:22" s="172" customFormat="1" ht="12" customHeight="1" x14ac:dyDescent="0.3">
      <c r="A46" s="98" t="s">
        <v>67</v>
      </c>
      <c r="B46" s="13"/>
      <c r="C46" s="13"/>
      <c r="D46" s="13"/>
      <c r="E46" s="13"/>
      <c r="F46" s="13"/>
      <c r="G46" s="13"/>
      <c r="H46" s="13"/>
      <c r="I46" s="13"/>
      <c r="J46" s="13"/>
      <c r="K46" s="47"/>
      <c r="L46" s="47"/>
      <c r="M46" s="47"/>
      <c r="N46" s="401"/>
      <c r="O46" s="401"/>
      <c r="P46" s="401"/>
      <c r="Q46" s="47"/>
      <c r="R46" s="47"/>
      <c r="S46" s="401"/>
      <c r="T46" s="401"/>
      <c r="U46" s="401"/>
      <c r="V46" s="173"/>
    </row>
    <row r="47" spans="1:22" s="173" customFormat="1" ht="12" customHeight="1" x14ac:dyDescent="0.3">
      <c r="A47" s="383" t="s">
        <v>148</v>
      </c>
      <c r="B47" s="380"/>
      <c r="C47" s="385"/>
      <c r="D47" s="385"/>
      <c r="E47" s="385"/>
      <c r="F47" s="385"/>
      <c r="G47" s="385"/>
      <c r="H47" s="385"/>
      <c r="I47" s="385"/>
      <c r="J47" s="154"/>
      <c r="K47" s="384"/>
      <c r="L47" s="385"/>
      <c r="M47" s="385"/>
      <c r="N47" s="154"/>
      <c r="O47" s="155"/>
      <c r="P47" s="402"/>
      <c r="Q47" s="384"/>
      <c r="R47" s="385"/>
      <c r="S47" s="153"/>
      <c r="T47" s="153"/>
      <c r="U47" s="371"/>
    </row>
    <row r="48" spans="1:22" s="22" customFormat="1" ht="5.5" customHeight="1" x14ac:dyDescent="0.3">
      <c r="A48" s="30"/>
      <c r="B48" s="13"/>
      <c r="C48" s="13"/>
      <c r="D48" s="13"/>
      <c r="E48" s="13"/>
      <c r="F48" s="13"/>
      <c r="G48" s="13"/>
      <c r="H48" s="13"/>
      <c r="I48" s="13"/>
      <c r="J48" s="13"/>
      <c r="K48" s="441"/>
      <c r="L48" s="441"/>
      <c r="M48" s="441"/>
      <c r="N48" s="441"/>
      <c r="O48" s="441"/>
      <c r="P48" s="84"/>
      <c r="Q48" s="441"/>
      <c r="R48" s="441"/>
      <c r="S48" s="442"/>
      <c r="T48" s="443"/>
      <c r="U48" s="443"/>
      <c r="V48" s="1"/>
    </row>
    <row r="49" spans="1:22" s="145" customFormat="1" ht="12" customHeight="1" x14ac:dyDescent="0.3">
      <c r="A49" s="378" t="s">
        <v>161</v>
      </c>
      <c r="B49" s="5"/>
      <c r="C49" s="5"/>
      <c r="D49" s="5"/>
      <c r="E49" s="5"/>
      <c r="F49" s="5"/>
      <c r="G49" s="5"/>
      <c r="H49" s="5"/>
      <c r="I49" s="5"/>
      <c r="J49" s="5"/>
      <c r="K49" s="52"/>
      <c r="L49" s="52"/>
      <c r="M49" s="52"/>
      <c r="N49" s="144"/>
      <c r="O49" s="144"/>
      <c r="P49" s="144"/>
      <c r="Q49" s="52"/>
      <c r="R49" s="52"/>
      <c r="S49" s="144"/>
      <c r="T49" s="144"/>
      <c r="U49" s="144"/>
    </row>
    <row r="50" spans="1:22" s="22" customFormat="1" ht="12" customHeight="1" x14ac:dyDescent="0.3">
      <c r="A50" s="64" t="s">
        <v>162</v>
      </c>
      <c r="B50" s="65"/>
      <c r="C50" s="824"/>
      <c r="D50" s="824"/>
      <c r="E50" s="824"/>
      <c r="F50" s="824"/>
      <c r="G50" s="824"/>
      <c r="H50" s="824"/>
      <c r="I50" s="824"/>
      <c r="J50" s="824"/>
      <c r="K50" s="92"/>
      <c r="L50" s="35"/>
      <c r="M50" s="35"/>
      <c r="N50" s="35"/>
      <c r="O50" s="93"/>
      <c r="P50" s="66"/>
      <c r="Q50" s="92"/>
      <c r="R50" s="35"/>
      <c r="S50" s="35"/>
      <c r="T50" s="67"/>
      <c r="U50" s="68"/>
      <c r="V50" s="1"/>
    </row>
    <row r="51" spans="1:22" s="22" customFormat="1" ht="12" customHeight="1" x14ac:dyDescent="0.3">
      <c r="A51" s="69" t="s">
        <v>163</v>
      </c>
      <c r="B51" s="65"/>
      <c r="C51" s="678"/>
      <c r="D51" s="678"/>
      <c r="E51" s="678"/>
      <c r="F51" s="678"/>
      <c r="G51" s="678"/>
      <c r="H51" s="678"/>
      <c r="I51" s="678"/>
      <c r="J51" s="678"/>
      <c r="K51" s="59"/>
      <c r="L51" s="40"/>
      <c r="M51" s="40"/>
      <c r="N51" s="40"/>
      <c r="O51" s="42"/>
      <c r="P51" s="66"/>
      <c r="Q51" s="59"/>
      <c r="R51" s="40"/>
      <c r="S51" s="57"/>
      <c r="T51" s="57"/>
      <c r="U51" s="58"/>
      <c r="V51" s="1"/>
    </row>
    <row r="52" spans="1:22" s="22" customFormat="1" ht="12" customHeight="1" x14ac:dyDescent="0.3">
      <c r="A52" s="400" t="s">
        <v>164</v>
      </c>
      <c r="B52" s="65"/>
      <c r="C52" s="681"/>
      <c r="D52" s="681"/>
      <c r="E52" s="681"/>
      <c r="F52" s="681"/>
      <c r="G52" s="681"/>
      <c r="H52" s="681"/>
      <c r="I52" s="681"/>
      <c r="J52" s="681"/>
      <c r="K52" s="168"/>
      <c r="L52" s="166"/>
      <c r="M52" s="166"/>
      <c r="N52" s="166"/>
      <c r="O52" s="167"/>
      <c r="P52" s="84"/>
      <c r="Q52" s="168"/>
      <c r="R52" s="166"/>
      <c r="S52" s="85"/>
      <c r="T52" s="86"/>
      <c r="U52" s="87"/>
      <c r="V52" s="1"/>
    </row>
    <row r="53" spans="1:22" s="22" customFormat="1" ht="5.5" customHeight="1" x14ac:dyDescent="0.3">
      <c r="A53" s="30"/>
      <c r="B53" s="13"/>
      <c r="C53" s="13"/>
      <c r="D53" s="13"/>
      <c r="E53" s="13"/>
      <c r="F53" s="13"/>
      <c r="G53" s="13"/>
      <c r="H53" s="13"/>
      <c r="I53" s="13"/>
      <c r="J53" s="13"/>
      <c r="K53" s="441"/>
      <c r="L53" s="441"/>
      <c r="M53" s="441"/>
      <c r="N53" s="441"/>
      <c r="O53" s="441"/>
      <c r="P53" s="84"/>
      <c r="Q53" s="441"/>
      <c r="R53" s="441"/>
      <c r="S53" s="442"/>
      <c r="T53" s="443"/>
      <c r="U53" s="443"/>
      <c r="V53" s="1"/>
    </row>
    <row r="54" spans="1:22" s="145" customFormat="1" ht="12" customHeight="1" x14ac:dyDescent="0.3">
      <c r="A54" s="378" t="s">
        <v>68</v>
      </c>
      <c r="B54" s="5"/>
      <c r="C54" s="5"/>
      <c r="D54" s="5"/>
      <c r="E54" s="5"/>
      <c r="F54" s="5"/>
      <c r="G54" s="5"/>
      <c r="H54" s="5"/>
      <c r="I54" s="5"/>
      <c r="J54" s="5"/>
      <c r="K54" s="52"/>
      <c r="L54" s="52"/>
      <c r="M54" s="52"/>
      <c r="N54" s="144"/>
      <c r="O54" s="144"/>
      <c r="P54" s="144"/>
      <c r="Q54" s="52"/>
      <c r="R54" s="52"/>
      <c r="S54" s="144"/>
      <c r="T54" s="144"/>
      <c r="U54" s="144"/>
    </row>
    <row r="55" spans="1:22" s="146" customFormat="1" ht="12" customHeight="1" x14ac:dyDescent="0.3">
      <c r="A55" s="379" t="s">
        <v>103</v>
      </c>
      <c r="B55" s="380"/>
      <c r="C55" s="515">
        <v>80000</v>
      </c>
      <c r="D55" s="515">
        <v>80000</v>
      </c>
      <c r="E55" s="515">
        <v>80000</v>
      </c>
      <c r="F55" s="515">
        <v>80000</v>
      </c>
      <c r="G55" s="515">
        <v>80000</v>
      </c>
      <c r="H55" s="515">
        <v>80000</v>
      </c>
      <c r="I55" s="515">
        <v>80000</v>
      </c>
      <c r="J55" s="515">
        <v>80000</v>
      </c>
      <c r="K55" s="514">
        <v>80000</v>
      </c>
      <c r="L55" s="515">
        <v>80000</v>
      </c>
      <c r="M55" s="515">
        <v>80000</v>
      </c>
      <c r="N55" s="515">
        <v>80000</v>
      </c>
      <c r="O55" s="516">
        <v>80000</v>
      </c>
      <c r="P55" s="151"/>
      <c r="Q55" s="514">
        <v>80000</v>
      </c>
      <c r="R55" s="515">
        <v>82000</v>
      </c>
      <c r="S55" s="704">
        <v>82000</v>
      </c>
      <c r="T55" s="148"/>
      <c r="U55" s="370"/>
    </row>
    <row r="56" spans="1:22" s="22" customFormat="1" ht="12" customHeight="1" x14ac:dyDescent="0.3">
      <c r="A56" s="69" t="s">
        <v>75</v>
      </c>
      <c r="B56" s="65"/>
      <c r="C56" s="40"/>
      <c r="D56" s="40"/>
      <c r="E56" s="40"/>
      <c r="F56" s="40"/>
      <c r="G56" s="40"/>
      <c r="H56" s="40"/>
      <c r="I56" s="40"/>
      <c r="J56" s="40"/>
      <c r="K56" s="59"/>
      <c r="L56" s="40"/>
      <c r="M56" s="40"/>
      <c r="N56" s="40"/>
      <c r="O56" s="42"/>
      <c r="P56" s="66"/>
      <c r="Q56" s="59"/>
      <c r="R56" s="40"/>
      <c r="S56" s="690"/>
      <c r="T56" s="57"/>
      <c r="U56" s="58"/>
      <c r="V56" s="1"/>
    </row>
    <row r="57" spans="1:22" s="22" customFormat="1" ht="12" customHeight="1" x14ac:dyDescent="0.3">
      <c r="A57" s="400" t="s">
        <v>104</v>
      </c>
      <c r="B57" s="65"/>
      <c r="C57" s="74">
        <f t="shared" ref="C57:O57" si="9">IF(C56=0,C55,C55*C56)</f>
        <v>80000</v>
      </c>
      <c r="D57" s="74">
        <f t="shared" si="9"/>
        <v>80000</v>
      </c>
      <c r="E57" s="74">
        <f t="shared" si="9"/>
        <v>80000</v>
      </c>
      <c r="F57" s="74">
        <f t="shared" si="9"/>
        <v>80000</v>
      </c>
      <c r="G57" s="74">
        <f t="shared" si="9"/>
        <v>80000</v>
      </c>
      <c r="H57" s="74">
        <f t="shared" si="9"/>
        <v>80000</v>
      </c>
      <c r="I57" s="74">
        <f t="shared" si="9"/>
        <v>80000</v>
      </c>
      <c r="J57" s="74">
        <f t="shared" si="9"/>
        <v>80000</v>
      </c>
      <c r="K57" s="518">
        <f t="shared" si="9"/>
        <v>80000</v>
      </c>
      <c r="L57" s="74">
        <f t="shared" si="9"/>
        <v>80000</v>
      </c>
      <c r="M57" s="74">
        <f t="shared" si="9"/>
        <v>80000</v>
      </c>
      <c r="N57" s="74">
        <f t="shared" si="9"/>
        <v>80000</v>
      </c>
      <c r="O57" s="519">
        <f t="shared" si="9"/>
        <v>80000</v>
      </c>
      <c r="P57" s="47"/>
      <c r="Q57" s="518">
        <f t="shared" ref="Q57:R57" si="10">IF(Q56=0,Q55,Q55*Q56)</f>
        <v>80000</v>
      </c>
      <c r="R57" s="74">
        <f t="shared" si="10"/>
        <v>82000</v>
      </c>
      <c r="S57" s="517">
        <f>IF(S56=0,S55,S55*S56)</f>
        <v>82000</v>
      </c>
      <c r="T57" s="86"/>
      <c r="U57" s="87"/>
      <c r="V57" s="1"/>
    </row>
    <row r="58" spans="1:22" ht="12" customHeight="1" x14ac:dyDescent="0.3">
      <c r="A58" s="403"/>
      <c r="B58" s="404"/>
      <c r="C58" s="404"/>
      <c r="D58" s="404"/>
      <c r="E58" s="404"/>
      <c r="F58" s="404"/>
      <c r="G58" s="404"/>
      <c r="H58" s="404"/>
      <c r="I58" s="404"/>
      <c r="J58" s="404"/>
      <c r="K58" s="405"/>
      <c r="L58" s="405"/>
      <c r="M58" s="405"/>
      <c r="N58" s="406"/>
      <c r="O58" s="406"/>
      <c r="P58" s="224"/>
      <c r="Q58" s="405"/>
      <c r="R58" s="405"/>
      <c r="S58" s="407"/>
      <c r="T58" s="407"/>
      <c r="U58" s="407"/>
    </row>
    <row r="59" spans="1:22" ht="15.5" customHeight="1" x14ac:dyDescent="0.3">
      <c r="A59" s="28" t="s">
        <v>22</v>
      </c>
      <c r="B59" s="28"/>
      <c r="C59" s="28"/>
      <c r="D59" s="28"/>
      <c r="E59" s="28"/>
      <c r="F59" s="28"/>
      <c r="G59" s="28"/>
      <c r="H59" s="28"/>
      <c r="I59" s="28"/>
      <c r="J59" s="28"/>
      <c r="K59" s="30"/>
      <c r="L59" s="30"/>
      <c r="M59" s="30"/>
      <c r="N59" s="30"/>
      <c r="O59" s="31"/>
      <c r="P59" s="31"/>
      <c r="Q59" s="30"/>
      <c r="R59" s="30"/>
      <c r="S59" s="32"/>
      <c r="T59" s="32"/>
      <c r="U59" s="32"/>
    </row>
    <row r="60" spans="1:22" ht="12" customHeight="1" x14ac:dyDescent="0.3">
      <c r="A60" s="91" t="s">
        <v>23</v>
      </c>
      <c r="B60" s="65"/>
      <c r="C60" s="92"/>
      <c r="D60" s="35"/>
      <c r="E60" s="35"/>
      <c r="F60" s="35"/>
      <c r="G60" s="35"/>
      <c r="H60" s="35"/>
      <c r="I60" s="463"/>
      <c r="J60" s="463"/>
      <c r="K60" s="92"/>
      <c r="L60" s="35"/>
      <c r="M60" s="35"/>
      <c r="N60" s="35"/>
      <c r="O60" s="93"/>
      <c r="P60" s="43"/>
      <c r="Q60" s="92"/>
      <c r="R60" s="35"/>
      <c r="S60" s="55"/>
      <c r="T60" s="55"/>
      <c r="U60" s="56"/>
    </row>
    <row r="61" spans="1:22" s="440" customFormat="1" ht="12" customHeight="1" x14ac:dyDescent="0.3">
      <c r="A61" s="444" t="s">
        <v>24</v>
      </c>
      <c r="B61" s="94"/>
      <c r="C61" s="445">
        <f>C18-C60</f>
        <v>100000</v>
      </c>
      <c r="D61" s="446">
        <f t="shared" ref="D61:J61" si="11">D18-D60</f>
        <v>100000</v>
      </c>
      <c r="E61" s="446">
        <f t="shared" si="11"/>
        <v>100000</v>
      </c>
      <c r="F61" s="446">
        <f t="shared" si="11"/>
        <v>100000</v>
      </c>
      <c r="G61" s="446">
        <f t="shared" si="11"/>
        <v>100000</v>
      </c>
      <c r="H61" s="446">
        <f t="shared" si="11"/>
        <v>100000</v>
      </c>
      <c r="I61" s="446">
        <f t="shared" si="11"/>
        <v>100000</v>
      </c>
      <c r="J61" s="446">
        <f t="shared" si="11"/>
        <v>100000</v>
      </c>
      <c r="K61" s="445">
        <f>K18-K60</f>
        <v>100000</v>
      </c>
      <c r="L61" s="446">
        <f t="shared" ref="L61:O61" si="12">L18-L60</f>
        <v>100000</v>
      </c>
      <c r="M61" s="446">
        <f t="shared" si="12"/>
        <v>100000</v>
      </c>
      <c r="N61" s="446">
        <f t="shared" si="12"/>
        <v>100000</v>
      </c>
      <c r="O61" s="447">
        <f t="shared" si="12"/>
        <v>100000</v>
      </c>
      <c r="P61" s="95"/>
      <c r="Q61" s="445">
        <f t="shared" ref="Q61:S61" si="13">Q18-Q60</f>
        <v>100000</v>
      </c>
      <c r="R61" s="446">
        <f t="shared" si="13"/>
        <v>102000</v>
      </c>
      <c r="S61" s="96">
        <f t="shared" si="13"/>
        <v>102000</v>
      </c>
      <c r="T61" s="96"/>
      <c r="U61" s="97"/>
    </row>
    <row r="62" spans="1:22" s="104" customFormat="1" ht="12" customHeight="1" x14ac:dyDescent="0.35">
      <c r="A62" s="30"/>
      <c r="B62" s="13"/>
      <c r="C62" s="13"/>
      <c r="D62" s="13"/>
      <c r="E62" s="13"/>
      <c r="F62" s="13"/>
      <c r="G62" s="13"/>
      <c r="H62" s="13"/>
      <c r="I62" s="13"/>
      <c r="J62" s="13"/>
      <c r="K62" s="90"/>
      <c r="L62" s="90"/>
      <c r="M62" s="90"/>
      <c r="N62" s="90"/>
      <c r="O62" s="90"/>
      <c r="P62" s="89"/>
      <c r="Q62" s="90"/>
      <c r="R62" s="90"/>
      <c r="S62" s="88"/>
      <c r="T62" s="88"/>
      <c r="U62" s="88"/>
      <c r="V62" s="1"/>
    </row>
    <row r="63" spans="1:22" ht="15.5" customHeight="1" x14ac:dyDescent="0.3">
      <c r="A63" s="28" t="s">
        <v>25</v>
      </c>
      <c r="B63" s="28"/>
      <c r="C63" s="28"/>
      <c r="D63" s="28"/>
      <c r="E63" s="28"/>
      <c r="F63" s="28"/>
      <c r="G63" s="28"/>
      <c r="H63" s="28"/>
      <c r="I63" s="28"/>
      <c r="J63" s="28"/>
      <c r="K63" s="30"/>
      <c r="L63" s="30"/>
      <c r="M63" s="30"/>
      <c r="N63" s="30"/>
      <c r="O63" s="31"/>
      <c r="P63" s="31"/>
      <c r="Q63" s="30"/>
      <c r="R63" s="30"/>
      <c r="S63" s="32"/>
      <c r="T63" s="32"/>
      <c r="U63" s="32"/>
    </row>
    <row r="64" spans="1:22" s="118" customFormat="1" ht="12" customHeight="1" x14ac:dyDescent="0.35">
      <c r="A64" s="64" t="s">
        <v>76</v>
      </c>
      <c r="B64" s="13"/>
      <c r="C64" s="881"/>
      <c r="D64" s="882"/>
      <c r="E64" s="882"/>
      <c r="F64" s="882"/>
      <c r="G64" s="882"/>
      <c r="H64" s="882"/>
      <c r="I64" s="882"/>
      <c r="J64" s="883"/>
      <c r="K64" s="952"/>
      <c r="L64" s="882"/>
      <c r="M64" s="882"/>
      <c r="N64" s="882"/>
      <c r="O64" s="883"/>
      <c r="P64" s="102"/>
      <c r="Q64" s="881"/>
      <c r="R64" s="882"/>
      <c r="S64" s="882"/>
      <c r="T64" s="882"/>
      <c r="U64" s="887"/>
      <c r="V64" s="1"/>
    </row>
    <row r="65" spans="1:22" s="104" customFormat="1" ht="12" customHeight="1" x14ac:dyDescent="0.35">
      <c r="A65" s="69" t="s">
        <v>77</v>
      </c>
      <c r="B65" s="13"/>
      <c r="C65" s="884"/>
      <c r="D65" s="885"/>
      <c r="E65" s="885"/>
      <c r="F65" s="885"/>
      <c r="G65" s="885"/>
      <c r="H65" s="885"/>
      <c r="I65" s="885"/>
      <c r="J65" s="886"/>
      <c r="K65" s="953"/>
      <c r="L65" s="885"/>
      <c r="M65" s="885"/>
      <c r="N65" s="885"/>
      <c r="O65" s="886"/>
      <c r="P65" s="108"/>
      <c r="Q65" s="884"/>
      <c r="R65" s="885"/>
      <c r="S65" s="885"/>
      <c r="T65" s="885"/>
      <c r="U65" s="888"/>
      <c r="V65" s="1"/>
    </row>
    <row r="66" spans="1:22" s="104" customFormat="1" ht="12" customHeight="1" x14ac:dyDescent="0.35">
      <c r="A66" s="110" t="s">
        <v>78</v>
      </c>
      <c r="B66" s="111"/>
      <c r="C66" s="436">
        <f t="shared" ref="C66:J66" si="14">C61</f>
        <v>100000</v>
      </c>
      <c r="D66" s="437">
        <f t="shared" si="14"/>
        <v>100000</v>
      </c>
      <c r="E66" s="437">
        <f t="shared" si="14"/>
        <v>100000</v>
      </c>
      <c r="F66" s="437">
        <f t="shared" si="14"/>
        <v>100000</v>
      </c>
      <c r="G66" s="437">
        <f t="shared" si="14"/>
        <v>100000</v>
      </c>
      <c r="H66" s="437">
        <f t="shared" si="14"/>
        <v>100000</v>
      </c>
      <c r="I66" s="437">
        <f t="shared" si="14"/>
        <v>100000</v>
      </c>
      <c r="J66" s="438">
        <f t="shared" si="14"/>
        <v>100000</v>
      </c>
      <c r="K66" s="534">
        <f>K61</f>
        <v>100000</v>
      </c>
      <c r="L66" s="437">
        <f t="shared" ref="L66:O66" si="15">L61</f>
        <v>100000</v>
      </c>
      <c r="M66" s="437">
        <f t="shared" si="15"/>
        <v>100000</v>
      </c>
      <c r="N66" s="437">
        <f t="shared" si="15"/>
        <v>100000</v>
      </c>
      <c r="O66" s="438">
        <f t="shared" si="15"/>
        <v>100000</v>
      </c>
      <c r="P66" s="115"/>
      <c r="Q66" s="436">
        <f t="shared" ref="Q66:S66" si="16">Q61</f>
        <v>100000</v>
      </c>
      <c r="R66" s="437">
        <f t="shared" si="16"/>
        <v>102000</v>
      </c>
      <c r="S66" s="526">
        <f t="shared" si="16"/>
        <v>102000</v>
      </c>
      <c r="T66" s="116"/>
      <c r="U66" s="117"/>
      <c r="V66" s="1"/>
    </row>
    <row r="67" spans="1:22" s="104" customFormat="1" ht="12" customHeight="1" x14ac:dyDescent="0.35">
      <c r="A67" s="119" t="s">
        <v>13</v>
      </c>
      <c r="B67" s="13"/>
      <c r="C67" s="60"/>
      <c r="D67" s="62">
        <f>D66/C66-1</f>
        <v>0</v>
      </c>
      <c r="E67" s="62">
        <f t="shared" ref="E67:K67" si="17">E66/D66-1</f>
        <v>0</v>
      </c>
      <c r="F67" s="62">
        <f t="shared" si="17"/>
        <v>0</v>
      </c>
      <c r="G67" s="62">
        <f t="shared" si="17"/>
        <v>0</v>
      </c>
      <c r="H67" s="62">
        <f t="shared" si="17"/>
        <v>0</v>
      </c>
      <c r="I67" s="62">
        <f t="shared" si="17"/>
        <v>0</v>
      </c>
      <c r="J67" s="120">
        <f t="shared" si="17"/>
        <v>0</v>
      </c>
      <c r="K67" s="539">
        <f t="shared" si="17"/>
        <v>0</v>
      </c>
      <c r="L67" s="62">
        <f>L66/K66-1</f>
        <v>0</v>
      </c>
      <c r="M67" s="62">
        <f t="shared" ref="M67:O67" si="18">M66/L66-1</f>
        <v>0</v>
      </c>
      <c r="N67" s="62">
        <f t="shared" si="18"/>
        <v>0</v>
      </c>
      <c r="O67" s="120">
        <f t="shared" si="18"/>
        <v>0</v>
      </c>
      <c r="P67" s="61"/>
      <c r="Q67" s="60">
        <f>+Q66/J66-1</f>
        <v>0</v>
      </c>
      <c r="R67" s="62">
        <f>R66/Q66-1</f>
        <v>2.0000000000000018E-2</v>
      </c>
      <c r="S67" s="62">
        <f t="shared" ref="S67" si="19">S66/R66-1</f>
        <v>0</v>
      </c>
      <c r="T67" s="62"/>
      <c r="U67" s="63"/>
      <c r="V67" s="1"/>
    </row>
    <row r="68" spans="1:22" s="104" customFormat="1" ht="12" customHeight="1" x14ac:dyDescent="0.35">
      <c r="A68" s="121" t="s">
        <v>26</v>
      </c>
      <c r="B68" s="10"/>
      <c r="C68" s="122">
        <f>'T1'!C68</f>
        <v>20000</v>
      </c>
      <c r="D68" s="123">
        <f>'T1'!D68</f>
        <v>20400</v>
      </c>
      <c r="E68" s="123">
        <f>'T1'!E68</f>
        <v>20808</v>
      </c>
      <c r="F68" s="123">
        <f>'T1'!F68</f>
        <v>21224.16</v>
      </c>
      <c r="G68" s="123">
        <f>'T1'!G68</f>
        <v>21648.643199999999</v>
      </c>
      <c r="H68" s="123">
        <f>'T1'!H68</f>
        <v>22081.616063999998</v>
      </c>
      <c r="I68" s="123">
        <f>'T1'!I68</f>
        <v>22523.24838528</v>
      </c>
      <c r="J68" s="124">
        <f>'T1'!J68</f>
        <v>22973.7133529856</v>
      </c>
      <c r="K68" s="954">
        <f>'T1'!K68</f>
        <v>23433.187620045312</v>
      </c>
      <c r="L68" s="123">
        <f>'T1'!L68</f>
        <v>23901.851372446217</v>
      </c>
      <c r="M68" s="123">
        <f>'T1'!M68</f>
        <v>24379.888399895142</v>
      </c>
      <c r="N68" s="123">
        <f>'T1'!N68</f>
        <v>24867.486167893047</v>
      </c>
      <c r="O68" s="124">
        <f>'T1'!O68</f>
        <v>25364.835891250907</v>
      </c>
      <c r="P68" s="95"/>
      <c r="Q68" s="483">
        <f>'T1'!Q68</f>
        <v>24000</v>
      </c>
      <c r="R68" s="484">
        <f>'T1'!R68</f>
        <v>25000</v>
      </c>
      <c r="S68" s="485">
        <f>'T1'!S68</f>
        <v>26000</v>
      </c>
      <c r="T68" s="116"/>
      <c r="U68" s="117"/>
      <c r="V68" s="1"/>
    </row>
    <row r="69" spans="1:22" s="104" customFormat="1" ht="12" customHeight="1" x14ac:dyDescent="0.35">
      <c r="A69" s="119" t="s">
        <v>13</v>
      </c>
      <c r="B69" s="10"/>
      <c r="C69" s="60"/>
      <c r="D69" s="62">
        <f>D68/C68-1</f>
        <v>2.0000000000000018E-2</v>
      </c>
      <c r="E69" s="62">
        <f t="shared" ref="E69:K69" si="20">E68/D68-1</f>
        <v>2.0000000000000018E-2</v>
      </c>
      <c r="F69" s="62">
        <f t="shared" si="20"/>
        <v>2.0000000000000018E-2</v>
      </c>
      <c r="G69" s="62">
        <f t="shared" si="20"/>
        <v>2.0000000000000018E-2</v>
      </c>
      <c r="H69" s="62">
        <f t="shared" si="20"/>
        <v>2.0000000000000018E-2</v>
      </c>
      <c r="I69" s="62">
        <f t="shared" si="20"/>
        <v>2.0000000000000018E-2</v>
      </c>
      <c r="J69" s="120">
        <f t="shared" si="20"/>
        <v>2.0000000000000018E-2</v>
      </c>
      <c r="K69" s="539">
        <f t="shared" si="20"/>
        <v>2.0000000000000018E-2</v>
      </c>
      <c r="L69" s="62">
        <f>L68/K68-1</f>
        <v>2.0000000000000018E-2</v>
      </c>
      <c r="M69" s="62">
        <f t="shared" ref="M69:O69" si="21">M68/L68-1</f>
        <v>2.0000000000000018E-2</v>
      </c>
      <c r="N69" s="62">
        <f t="shared" si="21"/>
        <v>2.0000000000000018E-2</v>
      </c>
      <c r="O69" s="120">
        <f t="shared" si="21"/>
        <v>2.0000000000000018E-2</v>
      </c>
      <c r="P69" s="61"/>
      <c r="Q69" s="60">
        <f>+Q68/J68-1</f>
        <v>4.4672214336696436E-2</v>
      </c>
      <c r="R69" s="62">
        <f t="shared" ref="R69" si="22">R68/Q68-1</f>
        <v>4.1666666666666741E-2</v>
      </c>
      <c r="S69" s="478">
        <f>S68/R68-1</f>
        <v>4.0000000000000036E-2</v>
      </c>
      <c r="T69" s="62"/>
      <c r="U69" s="63"/>
      <c r="V69" s="1"/>
    </row>
    <row r="70" spans="1:22" s="104" customFormat="1" ht="12" customHeight="1" x14ac:dyDescent="0.35">
      <c r="A70" s="121" t="s">
        <v>81</v>
      </c>
      <c r="B70" s="10"/>
      <c r="C70" s="125">
        <f t="shared" ref="C70" si="23">C66/C68</f>
        <v>5</v>
      </c>
      <c r="D70" s="126">
        <f>D66/D68</f>
        <v>4.9019607843137258</v>
      </c>
      <c r="E70" s="126">
        <f t="shared" ref="E70:J70" si="24">E66/E68</f>
        <v>4.805843906189927</v>
      </c>
      <c r="F70" s="126">
        <f t="shared" si="24"/>
        <v>4.7116116727352226</v>
      </c>
      <c r="G70" s="126">
        <f t="shared" si="24"/>
        <v>4.6192271301325718</v>
      </c>
      <c r="H70" s="126">
        <f t="shared" si="24"/>
        <v>4.5286540491495799</v>
      </c>
      <c r="I70" s="126">
        <f t="shared" si="24"/>
        <v>4.4398569109309607</v>
      </c>
      <c r="J70" s="127">
        <f t="shared" si="24"/>
        <v>4.3528008930695687</v>
      </c>
      <c r="K70" s="955">
        <f t="shared" ref="K70" si="25">K66/K68</f>
        <v>4.2674518559505579</v>
      </c>
      <c r="L70" s="126">
        <f>L66/L68</f>
        <v>4.1837763293632921</v>
      </c>
      <c r="M70" s="126">
        <f t="shared" ref="M70:O70" si="26">M66/M68</f>
        <v>4.1017414993757768</v>
      </c>
      <c r="N70" s="126">
        <f t="shared" si="26"/>
        <v>4.021315195466447</v>
      </c>
      <c r="O70" s="127">
        <f t="shared" si="26"/>
        <v>3.942465877908282</v>
      </c>
      <c r="P70" s="128"/>
      <c r="Q70" s="480">
        <f>Q66/Q68</f>
        <v>4.166666666666667</v>
      </c>
      <c r="R70" s="129">
        <f>R66/R68</f>
        <v>4.08</v>
      </c>
      <c r="S70" s="481">
        <f t="shared" ref="S70" si="27">S66/S68</f>
        <v>3.9230769230769229</v>
      </c>
      <c r="T70" s="116"/>
      <c r="U70" s="117"/>
      <c r="V70" s="1"/>
    </row>
    <row r="71" spans="1:22" ht="12" customHeight="1" x14ac:dyDescent="0.3">
      <c r="A71" s="130" t="s">
        <v>13</v>
      </c>
      <c r="B71" s="10"/>
      <c r="C71" s="131"/>
      <c r="D71" s="132">
        <f t="shared" ref="D71:I71" si="28">D70/C70-1</f>
        <v>-1.9607843137254832E-2</v>
      </c>
      <c r="E71" s="132">
        <f t="shared" si="28"/>
        <v>-1.9607843137254943E-2</v>
      </c>
      <c r="F71" s="132">
        <f t="shared" si="28"/>
        <v>-1.9607843137254832E-2</v>
      </c>
      <c r="G71" s="132">
        <f t="shared" si="28"/>
        <v>-1.9607843137254721E-2</v>
      </c>
      <c r="H71" s="86">
        <f t="shared" si="28"/>
        <v>-1.9607843137254943E-2</v>
      </c>
      <c r="I71" s="132">
        <f t="shared" si="28"/>
        <v>-1.9607843137254943E-2</v>
      </c>
      <c r="J71" s="133">
        <f>J70/I70-1</f>
        <v>-1.9607843137255054E-2</v>
      </c>
      <c r="K71" s="542">
        <f t="shared" ref="K71" si="29">K70/J70-1</f>
        <v>-1.9607843137254832E-2</v>
      </c>
      <c r="L71" s="86">
        <f>L70/K70-1</f>
        <v>-1.9607843137254832E-2</v>
      </c>
      <c r="M71" s="86">
        <f>M70/L70-1</f>
        <v>-1.9607843137254832E-2</v>
      </c>
      <c r="N71" s="86">
        <f>N70/M70-1</f>
        <v>-1.9607843137255165E-2</v>
      </c>
      <c r="O71" s="397">
        <f>O70/N70-1</f>
        <v>-1.9607843137254721E-2</v>
      </c>
      <c r="P71" s="61"/>
      <c r="Q71" s="131">
        <f>+Q70/J70-1</f>
        <v>-4.276194362559993E-2</v>
      </c>
      <c r="R71" s="86">
        <f t="shared" ref="R71:S71" si="30">R70/Q70-1</f>
        <v>-2.0800000000000041E-2</v>
      </c>
      <c r="S71" s="86">
        <f t="shared" si="30"/>
        <v>-3.8461538461538547E-2</v>
      </c>
      <c r="T71" s="132"/>
      <c r="U71" s="134"/>
    </row>
    <row r="72" spans="1:22" s="173" customFormat="1" ht="12" customHeight="1" x14ac:dyDescent="0.35">
      <c r="A72" s="135"/>
      <c r="B72" s="10"/>
      <c r="C72" s="10"/>
      <c r="D72" s="10"/>
      <c r="E72" s="10"/>
      <c r="F72" s="10"/>
      <c r="G72" s="10"/>
      <c r="H72" s="10"/>
      <c r="I72" s="10"/>
      <c r="J72" s="10"/>
      <c r="K72" s="61"/>
      <c r="L72" s="61"/>
      <c r="M72" s="61"/>
      <c r="N72" s="61"/>
      <c r="O72" s="61"/>
      <c r="P72" s="61"/>
      <c r="Q72" s="104"/>
      <c r="R72" s="104"/>
      <c r="S72" s="104"/>
      <c r="T72" s="104"/>
      <c r="U72" s="104"/>
    </row>
    <row r="73" spans="1:22" s="173" customFormat="1" ht="12" customHeight="1" x14ac:dyDescent="0.3">
      <c r="A73" s="136" t="s">
        <v>27</v>
      </c>
      <c r="B73" s="22"/>
      <c r="C73" s="22"/>
      <c r="D73" s="22"/>
      <c r="E73" s="22"/>
      <c r="F73" s="22"/>
      <c r="G73" s="22"/>
      <c r="H73" s="22"/>
      <c r="I73" s="22"/>
      <c r="J73" s="22"/>
      <c r="K73" s="22"/>
      <c r="L73" s="22"/>
      <c r="M73" s="22"/>
      <c r="N73" s="22"/>
      <c r="O73" s="22"/>
      <c r="P73" s="22"/>
      <c r="Q73" s="1"/>
      <c r="R73" s="1"/>
      <c r="S73" s="1"/>
      <c r="T73" s="1"/>
      <c r="U73" s="1"/>
    </row>
    <row r="74" spans="1:22" s="145" customFormat="1" ht="12" customHeight="1" x14ac:dyDescent="0.3">
      <c r="A74" s="386" t="s">
        <v>308</v>
      </c>
      <c r="B74" s="387"/>
      <c r="C74" s="387"/>
      <c r="D74" s="387"/>
      <c r="E74" s="387"/>
      <c r="F74" s="387"/>
      <c r="G74" s="387"/>
      <c r="H74" s="387"/>
      <c r="I74" s="387"/>
      <c r="J74" s="387"/>
      <c r="K74" s="137"/>
      <c r="L74" s="137"/>
      <c r="M74" s="102"/>
      <c r="N74" s="225"/>
      <c r="O74" s="531"/>
      <c r="P74" s="172"/>
      <c r="Q74" s="173"/>
      <c r="R74" s="173"/>
      <c r="S74" s="173"/>
      <c r="T74" s="173"/>
      <c r="U74" s="173"/>
    </row>
    <row r="75" spans="1:22" s="145" customFormat="1" ht="12" customHeight="1" x14ac:dyDescent="0.3">
      <c r="A75" s="386" t="s">
        <v>266</v>
      </c>
      <c r="B75" s="387"/>
      <c r="C75" s="387"/>
      <c r="D75" s="387"/>
      <c r="E75" s="387"/>
      <c r="F75" s="387"/>
      <c r="G75" s="387"/>
      <c r="H75" s="387"/>
      <c r="I75" s="387"/>
      <c r="J75" s="387"/>
      <c r="K75" s="137">
        <f>'T1'!K75</f>
        <v>0.01</v>
      </c>
      <c r="L75" s="137"/>
      <c r="M75" s="102"/>
      <c r="N75" s="225"/>
      <c r="O75" s="531"/>
      <c r="P75" s="172"/>
      <c r="Q75" s="173"/>
      <c r="R75" s="173"/>
      <c r="S75" s="173"/>
      <c r="T75" s="173"/>
      <c r="U75" s="173"/>
    </row>
    <row r="76" spans="1:22" s="145" customFormat="1" ht="12" customHeight="1" x14ac:dyDescent="0.3">
      <c r="A76" s="386" t="s">
        <v>79</v>
      </c>
      <c r="B76" s="388"/>
      <c r="C76" s="388"/>
      <c r="D76" s="388"/>
      <c r="E76" s="388"/>
      <c r="F76" s="388"/>
      <c r="G76" s="388"/>
      <c r="H76" s="388"/>
      <c r="I76" s="388"/>
      <c r="J76" s="388"/>
      <c r="K76" s="389"/>
      <c r="L76" s="389"/>
      <c r="M76" s="389"/>
      <c r="N76" s="532"/>
      <c r="O76" s="137"/>
      <c r="P76" s="137"/>
      <c r="Q76" s="1"/>
      <c r="R76" s="1"/>
      <c r="S76" s="1"/>
      <c r="T76" s="1"/>
      <c r="U76" s="1"/>
    </row>
    <row r="77" spans="1:22" ht="12" customHeight="1" x14ac:dyDescent="0.3">
      <c r="A77" s="386" t="s">
        <v>80</v>
      </c>
      <c r="B77" s="138"/>
      <c r="C77" s="138"/>
      <c r="D77" s="138"/>
      <c r="E77" s="138"/>
      <c r="F77" s="138"/>
      <c r="G77" s="138"/>
      <c r="H77" s="138"/>
      <c r="I77" s="138"/>
      <c r="J77" s="138"/>
      <c r="K77" s="139"/>
      <c r="L77" s="139"/>
      <c r="M77" s="139"/>
      <c r="N77" s="529"/>
      <c r="O77" s="226"/>
      <c r="P77" s="227"/>
      <c r="Q77" s="227"/>
      <c r="R77" s="145"/>
      <c r="S77" s="145"/>
      <c r="T77" s="145"/>
      <c r="U77" s="145"/>
    </row>
    <row r="78" spans="1:22" ht="12" customHeight="1" x14ac:dyDescent="0.3">
      <c r="A78" s="142"/>
      <c r="B78" s="142"/>
      <c r="C78" s="142"/>
      <c r="D78" s="142"/>
      <c r="E78" s="142"/>
      <c r="F78" s="142"/>
      <c r="G78" s="142"/>
      <c r="H78" s="142"/>
      <c r="I78" s="142"/>
      <c r="J78" s="142"/>
      <c r="K78" s="141"/>
      <c r="L78" s="141"/>
      <c r="M78" s="141"/>
      <c r="N78" s="141"/>
      <c r="O78" s="139"/>
      <c r="P78" s="3"/>
    </row>
    <row r="79" spans="1:22" ht="12" customHeight="1" x14ac:dyDescent="0.3">
      <c r="A79" s="5"/>
      <c r="B79" s="5"/>
      <c r="C79" s="5"/>
      <c r="D79" s="5"/>
      <c r="E79" s="5"/>
      <c r="F79" s="5"/>
      <c r="G79" s="5"/>
      <c r="H79" s="5"/>
      <c r="I79" s="5"/>
      <c r="J79" s="5"/>
      <c r="K79" s="13"/>
      <c r="L79" s="13"/>
      <c r="M79" s="13"/>
      <c r="N79" s="13"/>
      <c r="O79" s="175"/>
      <c r="P79" s="175"/>
      <c r="Q79" s="145"/>
      <c r="R79" s="145"/>
      <c r="S79" s="145"/>
      <c r="T79" s="145"/>
      <c r="U79" s="145"/>
    </row>
    <row r="80" spans="1:22" x14ac:dyDescent="0.3">
      <c r="O80" s="141"/>
      <c r="P80" s="141"/>
      <c r="Q80" s="140"/>
    </row>
    <row r="81" spans="1:16" x14ac:dyDescent="0.3">
      <c r="O81" s="13"/>
      <c r="P81" s="13"/>
    </row>
    <row r="83" spans="1:16" ht="12" customHeight="1" x14ac:dyDescent="0.3">
      <c r="A83" s="1"/>
      <c r="B83" s="1"/>
      <c r="C83" s="1"/>
      <c r="D83" s="1"/>
      <c r="E83" s="1"/>
      <c r="F83" s="1"/>
      <c r="G83" s="1"/>
      <c r="H83" s="1"/>
      <c r="I83" s="1"/>
      <c r="J83" s="1"/>
      <c r="K83" s="1"/>
      <c r="L83" s="1"/>
      <c r="M83" s="1"/>
      <c r="N83" s="1"/>
    </row>
    <row r="85" spans="1:16" x14ac:dyDescent="0.3">
      <c r="O85" s="1"/>
      <c r="P85" s="1"/>
    </row>
    <row r="117" spans="1:16" ht="12" customHeight="1" x14ac:dyDescent="0.3">
      <c r="A117" s="143"/>
      <c r="B117" s="1"/>
      <c r="C117" s="1"/>
      <c r="D117" s="1"/>
      <c r="E117" s="1"/>
      <c r="F117" s="1"/>
      <c r="G117" s="1"/>
      <c r="H117" s="1"/>
      <c r="I117" s="1"/>
      <c r="J117" s="1"/>
      <c r="K117" s="1"/>
      <c r="L117" s="1"/>
      <c r="M117" s="1"/>
      <c r="N117" s="1"/>
    </row>
    <row r="120" spans="1:16" x14ac:dyDescent="0.3">
      <c r="O120" s="1"/>
      <c r="P120" s="1"/>
    </row>
  </sheetData>
  <mergeCells count="4">
    <mergeCell ref="A1:U1"/>
    <mergeCell ref="K7:O7"/>
    <mergeCell ref="Q7:U7"/>
    <mergeCell ref="C7:J7"/>
  </mergeCells>
  <pageMargins left="0.7" right="0.7" top="0.75" bottom="0.75" header="0.3" footer="0.3"/>
  <pageSetup paperSize="9" scale="46" orientation="portrait" r:id="rId1"/>
  <ignoredErrors>
    <ignoredError sqref="D68:S68 D70:S7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100"/>
  <sheetViews>
    <sheetView showGridLines="0" topLeftCell="A82" workbookViewId="0">
      <selection activeCell="B98" sqref="B98"/>
    </sheetView>
  </sheetViews>
  <sheetFormatPr defaultColWidth="8.81640625" defaultRowHeight="13" x14ac:dyDescent="0.3"/>
  <cols>
    <col min="1" max="1" width="24" style="229" customWidth="1"/>
    <col min="2" max="2" width="49.54296875" style="229" customWidth="1"/>
    <col min="3" max="7" width="12.54296875" style="229" customWidth="1"/>
    <col min="8" max="8" width="8.81640625" style="228" customWidth="1"/>
    <col min="9" max="16384" width="8.81640625" style="228"/>
  </cols>
  <sheetData>
    <row r="1" spans="1:7" x14ac:dyDescent="0.3">
      <c r="A1" s="966" t="s">
        <v>0</v>
      </c>
      <c r="B1" s="966"/>
      <c r="C1" s="966"/>
      <c r="D1" s="966"/>
      <c r="E1" s="966"/>
      <c r="F1" s="966"/>
      <c r="G1" s="966"/>
    </row>
    <row r="2" spans="1:7" x14ac:dyDescent="0.3">
      <c r="A2" s="451"/>
      <c r="B2" s="451"/>
      <c r="G2" s="2"/>
    </row>
    <row r="3" spans="1:7" x14ac:dyDescent="0.3">
      <c r="A3" s="230" t="s">
        <v>271</v>
      </c>
      <c r="B3" s="231"/>
      <c r="C3" s="228"/>
      <c r="D3" s="228"/>
      <c r="E3" s="8"/>
      <c r="F3" s="228"/>
      <c r="G3" s="228"/>
    </row>
    <row r="4" spans="1:7" x14ac:dyDescent="0.3">
      <c r="A4" s="350" t="s">
        <v>167</v>
      </c>
      <c r="B4" s="231"/>
      <c r="C4" s="228"/>
      <c r="D4" s="228"/>
      <c r="E4" s="8"/>
      <c r="F4" s="228"/>
      <c r="G4" s="228"/>
    </row>
    <row r="5" spans="1:7" x14ac:dyDescent="0.3">
      <c r="A5" s="232" t="s">
        <v>283</v>
      </c>
      <c r="B5" s="231"/>
      <c r="C5" s="967" t="s">
        <v>284</v>
      </c>
      <c r="D5" s="968"/>
      <c r="E5" s="968"/>
      <c r="F5" s="968"/>
      <c r="G5" s="969"/>
    </row>
    <row r="6" spans="1:7" x14ac:dyDescent="0.3">
      <c r="A6" s="231"/>
      <c r="B6" s="231"/>
    </row>
    <row r="7" spans="1:7" x14ac:dyDescent="0.3">
      <c r="A7" s="970" t="s">
        <v>82</v>
      </c>
      <c r="B7" s="971"/>
      <c r="C7" s="235">
        <v>2020</v>
      </c>
      <c r="D7" s="233">
        <v>2021</v>
      </c>
      <c r="E7" s="233">
        <v>2022</v>
      </c>
      <c r="F7" s="233">
        <v>2023</v>
      </c>
      <c r="G7" s="234">
        <v>2024</v>
      </c>
    </row>
    <row r="8" spans="1:7" x14ac:dyDescent="0.3">
      <c r="A8" s="236"/>
      <c r="B8" s="236"/>
      <c r="C8" s="236"/>
      <c r="D8" s="236"/>
      <c r="E8" s="236"/>
      <c r="F8" s="236"/>
      <c r="G8" s="236"/>
    </row>
    <row r="9" spans="1:7" s="239" customFormat="1" x14ac:dyDescent="0.3">
      <c r="A9" s="237" t="s">
        <v>1</v>
      </c>
      <c r="B9" s="237"/>
      <c r="C9" s="238"/>
      <c r="D9" s="238"/>
      <c r="E9" s="238"/>
      <c r="F9" s="238"/>
      <c r="G9" s="238"/>
    </row>
    <row r="10" spans="1:7" ht="3" customHeight="1" x14ac:dyDescent="0.3">
      <c r="A10" s="236"/>
      <c r="B10" s="236"/>
      <c r="C10" s="236"/>
      <c r="D10" s="236"/>
      <c r="E10" s="236"/>
      <c r="F10" s="236"/>
      <c r="G10" s="236"/>
    </row>
    <row r="11" spans="1:7" x14ac:dyDescent="0.3">
      <c r="A11" s="264" t="s">
        <v>69</v>
      </c>
      <c r="B11" s="265"/>
      <c r="C11" s="242"/>
      <c r="D11" s="243"/>
      <c r="E11" s="243"/>
      <c r="F11" s="243"/>
      <c r="G11" s="244"/>
    </row>
    <row r="12" spans="1:7" x14ac:dyDescent="0.3">
      <c r="A12" s="260" t="s">
        <v>128</v>
      </c>
      <c r="B12" s="261"/>
      <c r="C12" s="307">
        <f>'T2 ANSP'!C12+'T2 MET'!C12+'T2 NSA'!C12</f>
        <v>1151300</v>
      </c>
      <c r="D12" s="495">
        <f>'T2 ANSP'!D12+'T2 MET'!D12+'T2 NSA'!D12</f>
        <v>1151300</v>
      </c>
      <c r="E12" s="495">
        <f>'T2 ANSP'!E12+'T2 MET'!E12+'T2 NSA'!E12</f>
        <v>1151300</v>
      </c>
      <c r="F12" s="495">
        <f>'T2 ANSP'!F12+'T2 MET'!F12+'T2 NSA'!F12</f>
        <v>1151300</v>
      </c>
      <c r="G12" s="496">
        <f>'T2 ANSP'!G12+'T2 MET'!G12+'T2 NSA'!G12</f>
        <v>1151300</v>
      </c>
    </row>
    <row r="13" spans="1:7" ht="3" customHeight="1" x14ac:dyDescent="0.3">
      <c r="A13" s="236"/>
      <c r="B13" s="236"/>
      <c r="C13" s="236"/>
      <c r="D13" s="236"/>
      <c r="E13" s="236"/>
      <c r="F13" s="236"/>
      <c r="G13" s="236"/>
    </row>
    <row r="14" spans="1:7" x14ac:dyDescent="0.3">
      <c r="A14" s="240" t="s">
        <v>85</v>
      </c>
      <c r="B14" s="241"/>
      <c r="C14" s="242"/>
      <c r="D14" s="243"/>
      <c r="E14" s="243"/>
      <c r="F14" s="243"/>
      <c r="G14" s="244"/>
    </row>
    <row r="15" spans="1:7" x14ac:dyDescent="0.3">
      <c r="A15" s="248" t="s">
        <v>43</v>
      </c>
      <c r="B15" s="249"/>
      <c r="C15" s="564">
        <f>'T2 ANSP'!C15+'T2 MET'!C15+'T2 NSA'!C15</f>
        <v>900000</v>
      </c>
      <c r="D15" s="565">
        <f>'T2 ANSP'!D15+'T2 MET'!D15+'T2 NSA'!D15</f>
        <v>900000</v>
      </c>
      <c r="E15" s="565">
        <f>'T2 ANSP'!E15+'T2 MET'!E15+'T2 NSA'!E15</f>
        <v>900000</v>
      </c>
      <c r="F15" s="565">
        <f>'T2 ANSP'!F15+'T2 MET'!F15+'T2 NSA'!F15</f>
        <v>900000</v>
      </c>
      <c r="G15" s="566">
        <f>'T2 ANSP'!G15+'T2 MET'!G15+'T2 NSA'!G15</f>
        <v>900000</v>
      </c>
    </row>
    <row r="16" spans="1:7" x14ac:dyDescent="0.3">
      <c r="A16" s="253" t="s">
        <v>42</v>
      </c>
      <c r="B16" s="254"/>
      <c r="C16" s="570">
        <f>+'T1'!K65</f>
        <v>105.0804</v>
      </c>
      <c r="D16" s="571">
        <f>+'T1'!L65</f>
        <v>107.182008</v>
      </c>
      <c r="E16" s="571">
        <f>+'T1'!M65</f>
        <v>109.32564816</v>
      </c>
      <c r="F16" s="571">
        <f>+'T1'!N65</f>
        <v>111.5121611232</v>
      </c>
      <c r="G16" s="572">
        <f>+'T1'!O65</f>
        <v>113.742404345664</v>
      </c>
    </row>
    <row r="17" spans="1:7" x14ac:dyDescent="0.3">
      <c r="A17" s="449" t="s">
        <v>41</v>
      </c>
      <c r="B17" s="255"/>
      <c r="C17" s="570">
        <f>+'T1'!Q65</f>
        <v>105.08040000000001</v>
      </c>
      <c r="D17" s="573">
        <f>+'T1'!R65</f>
        <v>106.13120400000001</v>
      </c>
      <c r="E17" s="573">
        <f>+'T1'!S65</f>
        <v>107.19251604000002</v>
      </c>
      <c r="F17" s="573"/>
      <c r="G17" s="574"/>
    </row>
    <row r="18" spans="1:7" x14ac:dyDescent="0.3">
      <c r="A18" s="258" t="s">
        <v>40</v>
      </c>
      <c r="B18" s="259"/>
      <c r="C18" s="497">
        <f>+C17/C16-1</f>
        <v>0</v>
      </c>
      <c r="D18" s="498">
        <f t="shared" ref="D18:E18" si="0">+D17/D16-1</f>
        <v>-9.8039215686273051E-3</v>
      </c>
      <c r="E18" s="498">
        <f t="shared" si="0"/>
        <v>-1.9511726259131001E-2</v>
      </c>
      <c r="F18" s="256"/>
      <c r="G18" s="257"/>
    </row>
    <row r="19" spans="1:7" x14ac:dyDescent="0.3">
      <c r="A19" s="260" t="s">
        <v>133</v>
      </c>
      <c r="B19" s="261"/>
      <c r="C19" s="307">
        <f>+C15*C18</f>
        <v>0</v>
      </c>
      <c r="D19" s="495">
        <f t="shared" ref="D19:E19" si="1">+D15*D18</f>
        <v>-8823.5294117645753</v>
      </c>
      <c r="E19" s="495">
        <f t="shared" si="1"/>
        <v>-17560.5536332179</v>
      </c>
      <c r="F19" s="262"/>
      <c r="G19" s="263"/>
    </row>
    <row r="20" spans="1:7" ht="3" customHeight="1" x14ac:dyDescent="0.3">
      <c r="A20" s="236"/>
      <c r="B20" s="236"/>
      <c r="C20" s="236"/>
      <c r="D20" s="236"/>
      <c r="E20" s="236"/>
      <c r="F20" s="236"/>
      <c r="G20" s="236"/>
    </row>
    <row r="21" spans="1:7" x14ac:dyDescent="0.3">
      <c r="A21" s="264" t="s">
        <v>100</v>
      </c>
      <c r="B21" s="265"/>
      <c r="C21" s="242"/>
      <c r="D21" s="243"/>
      <c r="E21" s="243"/>
      <c r="F21" s="243"/>
      <c r="G21" s="244"/>
    </row>
    <row r="22" spans="1:7" x14ac:dyDescent="0.3">
      <c r="A22" s="266" t="s">
        <v>165</v>
      </c>
      <c r="B22" s="267"/>
      <c r="C22" s="567">
        <f>'T2 ANSP'!C22+'T2 MET'!C22+'T2 NSA'!C22</f>
        <v>500</v>
      </c>
      <c r="D22" s="568">
        <f>'T2 ANSP'!D22+'T2 MET'!D22+'T2 NSA'!D22</f>
        <v>-2000</v>
      </c>
      <c r="E22" s="568">
        <f>'T2 ANSP'!E22+'T2 MET'!E22+'T2 NSA'!E22</f>
        <v>0</v>
      </c>
      <c r="F22" s="268"/>
      <c r="G22" s="269"/>
    </row>
    <row r="23" spans="1:7" x14ac:dyDescent="0.3">
      <c r="A23" s="393" t="s">
        <v>129</v>
      </c>
      <c r="B23" s="271"/>
      <c r="C23" s="564">
        <f>'T2 ANSP'!C23+'T2 MET'!C23+'T2 NSA'!C23</f>
        <v>0</v>
      </c>
      <c r="D23" s="569">
        <f>'T2 ANSP'!D23+'T2 MET'!D23+'T2 NSA'!D23</f>
        <v>0</v>
      </c>
      <c r="E23" s="569">
        <f>'T2 ANSP'!E23+'T2 MET'!E23+'T2 NSA'!E23</f>
        <v>0</v>
      </c>
      <c r="F23" s="272"/>
      <c r="G23" s="273"/>
    </row>
    <row r="24" spans="1:7" x14ac:dyDescent="0.3">
      <c r="A24" s="393" t="s">
        <v>130</v>
      </c>
      <c r="B24" s="271"/>
      <c r="C24" s="564">
        <f>'T2 ANSP'!C24+'T2 MET'!C24+'T2 NSA'!C24</f>
        <v>0</v>
      </c>
      <c r="D24" s="569">
        <f>'T2 ANSP'!D24+'T2 MET'!D24+'T2 NSA'!D24</f>
        <v>2000</v>
      </c>
      <c r="E24" s="569">
        <f>'T2 ANSP'!E24+'T2 MET'!E24+'T2 NSA'!E24</f>
        <v>2000</v>
      </c>
      <c r="F24" s="272"/>
      <c r="G24" s="273"/>
    </row>
    <row r="25" spans="1:7" x14ac:dyDescent="0.3">
      <c r="A25" s="270" t="s">
        <v>131</v>
      </c>
      <c r="B25" s="271"/>
      <c r="C25" s="564">
        <f>'T2 ANSP'!C25+'T2 MET'!C25+'T2 NSA'!C25</f>
        <v>100</v>
      </c>
      <c r="D25" s="569">
        <f>'T2 ANSP'!D25+'T2 MET'!D25+'T2 NSA'!D25</f>
        <v>300</v>
      </c>
      <c r="E25" s="569">
        <f>'T2 ANSP'!E25+'T2 MET'!E25+'T2 NSA'!E25</f>
        <v>0</v>
      </c>
      <c r="F25" s="272"/>
      <c r="G25" s="273"/>
    </row>
    <row r="26" spans="1:7" x14ac:dyDescent="0.3">
      <c r="A26" s="270" t="s">
        <v>149</v>
      </c>
      <c r="B26" s="271"/>
      <c r="C26" s="564">
        <f>'T2 ANSP'!C26+'T2 MET'!C26+'T2 NSA'!C26</f>
        <v>0</v>
      </c>
      <c r="D26" s="569">
        <f>'T2 ANSP'!D26+'T2 MET'!D26+'T2 NSA'!D26</f>
        <v>0</v>
      </c>
      <c r="E26" s="569">
        <f>'T2 ANSP'!E26+'T2 MET'!E26+'T2 NSA'!E26</f>
        <v>0</v>
      </c>
      <c r="F26" s="272"/>
      <c r="G26" s="273"/>
    </row>
    <row r="27" spans="1:7" x14ac:dyDescent="0.3">
      <c r="A27" s="270" t="s">
        <v>132</v>
      </c>
      <c r="B27" s="271"/>
      <c r="C27" s="564">
        <f>'T2 ANSP'!C27+'T2 MET'!C27+'T2 NSA'!C27</f>
        <v>0</v>
      </c>
      <c r="D27" s="569">
        <f>'T2 ANSP'!D27+'T2 MET'!D27+'T2 NSA'!D27</f>
        <v>600</v>
      </c>
      <c r="E27" s="569">
        <f>'T2 ANSP'!E27+'T2 MET'!E27+'T2 NSA'!E27</f>
        <v>0</v>
      </c>
      <c r="F27" s="272"/>
      <c r="G27" s="273"/>
    </row>
    <row r="28" spans="1:7" x14ac:dyDescent="0.3">
      <c r="A28" s="245" t="s">
        <v>134</v>
      </c>
      <c r="B28" s="246"/>
      <c r="C28" s="307">
        <f>'T2 ANSP'!C28+'T2 MET'!C28+'T2 NSA'!C28</f>
        <v>600</v>
      </c>
      <c r="D28" s="495">
        <f>'T2 ANSP'!D28+'T2 MET'!D28+'T2 NSA'!D28</f>
        <v>900</v>
      </c>
      <c r="E28" s="495">
        <f>'T2 ANSP'!E28+'T2 MET'!E28+'T2 NSA'!E28</f>
        <v>2000</v>
      </c>
      <c r="F28" s="262"/>
      <c r="G28" s="263"/>
    </row>
    <row r="29" spans="1:7" ht="10.9" customHeight="1" x14ac:dyDescent="0.3"/>
    <row r="30" spans="1:7" s="239" customFormat="1" x14ac:dyDescent="0.3">
      <c r="A30" s="237" t="s">
        <v>37</v>
      </c>
      <c r="B30" s="237"/>
      <c r="C30" s="238"/>
      <c r="D30" s="238"/>
      <c r="E30" s="238"/>
      <c r="F30" s="238"/>
      <c r="G30" s="238"/>
    </row>
    <row r="31" spans="1:7" ht="1.9" customHeight="1" x14ac:dyDescent="0.3">
      <c r="A31" s="236"/>
      <c r="B31" s="236"/>
      <c r="C31" s="236"/>
      <c r="D31" s="236"/>
      <c r="E31" s="236"/>
      <c r="F31" s="236"/>
      <c r="G31" s="236"/>
    </row>
    <row r="32" spans="1:7" x14ac:dyDescent="0.3">
      <c r="A32" s="264" t="s">
        <v>38</v>
      </c>
      <c r="B32" s="265"/>
      <c r="C32" s="242"/>
      <c r="D32" s="243"/>
      <c r="E32" s="243"/>
      <c r="F32" s="243"/>
      <c r="G32" s="244"/>
    </row>
    <row r="33" spans="1:7" x14ac:dyDescent="0.3">
      <c r="A33" s="277" t="s">
        <v>89</v>
      </c>
      <c r="B33" s="278"/>
      <c r="C33" s="564">
        <f>'T2 ANSP'!C33+'T2 MET'!C33+'T2 NSA'!C33</f>
        <v>1000000</v>
      </c>
      <c r="D33" s="565">
        <f>'T2 ANSP'!D33+'T2 MET'!D33+'T2 NSA'!D33</f>
        <v>1000000</v>
      </c>
      <c r="E33" s="565">
        <f>'T2 ANSP'!E33+'T2 MET'!E33+'T2 NSA'!E33</f>
        <v>1000000</v>
      </c>
      <c r="F33" s="565">
        <f>'T2 ANSP'!F33+'T2 MET'!F33+'T2 NSA'!F33</f>
        <v>1000000</v>
      </c>
      <c r="G33" s="566">
        <f>'T2 ANSP'!G33+'T2 MET'!G33+'T2 NSA'!G33</f>
        <v>1000000</v>
      </c>
    </row>
    <row r="34" spans="1:7" x14ac:dyDescent="0.3">
      <c r="A34" s="450" t="s">
        <v>157</v>
      </c>
      <c r="B34" s="274"/>
      <c r="C34" s="787"/>
      <c r="D34" s="787"/>
      <c r="E34" s="787"/>
      <c r="F34" s="787"/>
      <c r="G34" s="788"/>
    </row>
    <row r="35" spans="1:7" x14ac:dyDescent="0.3">
      <c r="A35" s="450" t="s">
        <v>158</v>
      </c>
      <c r="B35" s="274"/>
      <c r="C35" s="787"/>
      <c r="D35" s="787"/>
      <c r="E35" s="787"/>
      <c r="F35" s="787"/>
      <c r="G35" s="788"/>
    </row>
    <row r="36" spans="1:7" x14ac:dyDescent="0.3">
      <c r="A36" s="450" t="s">
        <v>159</v>
      </c>
      <c r="B36" s="274"/>
      <c r="C36" s="787"/>
      <c r="D36" s="787"/>
      <c r="E36" s="787"/>
      <c r="F36" s="787"/>
      <c r="G36" s="788"/>
    </row>
    <row r="37" spans="1:7" x14ac:dyDescent="0.3">
      <c r="A37" s="450" t="s">
        <v>160</v>
      </c>
      <c r="B37" s="274"/>
      <c r="C37" s="787"/>
      <c r="D37" s="787"/>
      <c r="E37" s="787"/>
      <c r="F37" s="787"/>
      <c r="G37" s="788"/>
    </row>
    <row r="38" spans="1:7" x14ac:dyDescent="0.3">
      <c r="A38" s="449" t="s">
        <v>90</v>
      </c>
      <c r="B38" s="255"/>
      <c r="C38" s="282">
        <f>'T1'!K68</f>
        <v>23433.187620045312</v>
      </c>
      <c r="D38" s="279">
        <f>'T1'!L68</f>
        <v>23901.851372446217</v>
      </c>
      <c r="E38" s="279">
        <f>'T1'!M68</f>
        <v>24379.888399895142</v>
      </c>
      <c r="F38" s="279">
        <f>'T1'!N68</f>
        <v>24867.486167893047</v>
      </c>
      <c r="G38" s="281">
        <f>'T1'!O68</f>
        <v>25364.835891250907</v>
      </c>
    </row>
    <row r="39" spans="1:7" x14ac:dyDescent="0.3">
      <c r="A39" s="450" t="s">
        <v>91</v>
      </c>
      <c r="B39" s="274"/>
      <c r="C39" s="282">
        <f>'T1'!Q68</f>
        <v>24000</v>
      </c>
      <c r="D39" s="280">
        <f>'T1'!R68</f>
        <v>25000</v>
      </c>
      <c r="E39" s="280">
        <f>'T1'!S68</f>
        <v>26000</v>
      </c>
      <c r="F39" s="280"/>
      <c r="G39" s="281"/>
    </row>
    <row r="40" spans="1:7" x14ac:dyDescent="0.3">
      <c r="A40" s="283" t="s">
        <v>92</v>
      </c>
      <c r="B40" s="284"/>
      <c r="C40" s="500">
        <f>+C39/C38-1</f>
        <v>2.4188445428133809E-2</v>
      </c>
      <c r="D40" s="500">
        <f t="shared" ref="D40:E40" si="2">+D39/D38-1</f>
        <v>4.5944082340823034E-2</v>
      </c>
      <c r="E40" s="500">
        <f t="shared" si="2"/>
        <v>6.6452789837701864E-2</v>
      </c>
      <c r="F40" s="285"/>
      <c r="G40" s="287"/>
    </row>
    <row r="41" spans="1:7" x14ac:dyDescent="0.3">
      <c r="A41" s="260" t="s">
        <v>135</v>
      </c>
      <c r="B41" s="261"/>
      <c r="C41" s="307">
        <f>'T2 ANSP'!C41+'T2 MET'!C41+'T2 NSA'!C41</f>
        <v>-2931.9117996936661</v>
      </c>
      <c r="D41" s="307">
        <f>'T2 ANSP'!D41+'T2 MET'!D41+'T2 NSA'!D41</f>
        <v>-18160.857638576123</v>
      </c>
      <c r="E41" s="307">
        <f>'T2 ANSP'!E41+'T2 MET'!E41+'T2 NSA'!E41</f>
        <v>-32516.952886391304</v>
      </c>
      <c r="F41" s="262"/>
      <c r="G41" s="263"/>
    </row>
    <row r="42" spans="1:7" ht="3" customHeight="1" x14ac:dyDescent="0.3">
      <c r="A42" s="236"/>
      <c r="B42" s="236"/>
      <c r="C42" s="236"/>
      <c r="D42" s="236"/>
      <c r="E42" s="236"/>
      <c r="F42" s="236"/>
      <c r="G42" s="236"/>
    </row>
    <row r="43" spans="1:7" x14ac:dyDescent="0.3">
      <c r="A43" s="240" t="s">
        <v>4</v>
      </c>
      <c r="B43" s="241"/>
      <c r="C43" s="290"/>
      <c r="D43" s="291"/>
      <c r="E43" s="291"/>
      <c r="F43" s="291"/>
      <c r="G43" s="292"/>
    </row>
    <row r="44" spans="1:7" x14ac:dyDescent="0.3">
      <c r="A44" s="293" t="s">
        <v>150</v>
      </c>
      <c r="B44" s="294"/>
      <c r="C44" s="501">
        <f>'T2 ANSP'!C44+'T2 MET'!C44+'T2 NSA'!C44</f>
        <v>-3659.711793276645</v>
      </c>
      <c r="D44" s="501">
        <f>'T2 ANSP'!D44+'T2 MET'!D44+'T2 NSA'!D44</f>
        <v>-6951.3396581665256</v>
      </c>
      <c r="E44" s="501">
        <f>'T2 ANSP'!E44+'T2 MET'!E44+'T2 NSA'!E44</f>
        <v>-10054.307102444292</v>
      </c>
      <c r="F44" s="296"/>
      <c r="G44" s="297"/>
    </row>
    <row r="45" spans="1:7" x14ac:dyDescent="0.3">
      <c r="A45" s="298" t="s">
        <v>151</v>
      </c>
      <c r="B45" s="299"/>
      <c r="C45" s="511">
        <f>'T2 ANSP'!C45+'T2 MET'!C45+'T2 NSA'!C45</f>
        <v>-12.094222714066905</v>
      </c>
      <c r="D45" s="511">
        <f>'T2 ANSP'!D45+'T2 MET'!D45+'T2 NSA'!D45</f>
        <v>0</v>
      </c>
      <c r="E45" s="511">
        <f>'T2 ANSP'!E45+'T2 MET'!E45+'T2 NSA'!E45</f>
        <v>266.05821857513672</v>
      </c>
      <c r="F45" s="251"/>
      <c r="G45" s="300"/>
    </row>
    <row r="46" spans="1:7" x14ac:dyDescent="0.3">
      <c r="A46" s="245" t="s">
        <v>136</v>
      </c>
      <c r="B46" s="246"/>
      <c r="C46" s="307">
        <f>'T2 ANSP'!C46+'T2 MET'!C46+'T2 NSA'!C46</f>
        <v>-3671.8060159907122</v>
      </c>
      <c r="D46" s="495">
        <f>'T2 ANSP'!D46+'T2 MET'!D46+'T2 NSA'!D46</f>
        <v>-6951.3396581665256</v>
      </c>
      <c r="E46" s="495">
        <f>'T2 ANSP'!E46+'T2 MET'!E46+'T2 NSA'!E46</f>
        <v>-9788.2488838691552</v>
      </c>
      <c r="F46" s="262"/>
      <c r="G46" s="263"/>
    </row>
    <row r="47" spans="1:7" ht="10.9" customHeight="1" x14ac:dyDescent="0.3"/>
    <row r="48" spans="1:7" s="239" customFormat="1" x14ac:dyDescent="0.3">
      <c r="A48" s="237" t="s">
        <v>155</v>
      </c>
      <c r="B48" s="237"/>
      <c r="C48" s="238"/>
      <c r="D48" s="238"/>
      <c r="E48" s="238"/>
      <c r="F48" s="238"/>
      <c r="G48" s="238"/>
    </row>
    <row r="49" spans="1:7" ht="3.65" customHeight="1" x14ac:dyDescent="0.3">
      <c r="A49" s="236"/>
      <c r="B49" s="236"/>
      <c r="C49" s="236"/>
      <c r="D49" s="236"/>
      <c r="E49" s="236"/>
      <c r="F49" s="236"/>
      <c r="G49" s="236"/>
    </row>
    <row r="50" spans="1:7" x14ac:dyDescent="0.3">
      <c r="A50" s="264" t="s">
        <v>86</v>
      </c>
      <c r="B50" s="265"/>
      <c r="C50" s="242"/>
      <c r="D50" s="243"/>
      <c r="E50" s="243"/>
      <c r="F50" s="243"/>
      <c r="G50" s="244"/>
    </row>
    <row r="51" spans="1:7" x14ac:dyDescent="0.3">
      <c r="A51" s="450" t="s">
        <v>152</v>
      </c>
      <c r="B51" s="274"/>
      <c r="C51" s="282">
        <f>'T2 ANSP'!C51+'T2 MET'!C51+'T2 NSA'!C51</f>
        <v>2000</v>
      </c>
      <c r="D51" s="569">
        <f>'T2 ANSP'!D51+'T2 MET'!D51+'T2 NSA'!D51</f>
        <v>-3000</v>
      </c>
      <c r="E51" s="569">
        <f>'T2 ANSP'!E51+'T2 MET'!E51+'T2 NSA'!E51</f>
        <v>0</v>
      </c>
      <c r="F51" s="499"/>
      <c r="G51" s="276"/>
    </row>
    <row r="52" spans="1:7" x14ac:dyDescent="0.3">
      <c r="A52" s="450" t="s">
        <v>153</v>
      </c>
      <c r="B52" s="274"/>
      <c r="C52" s="282">
        <f>'T2 ANSP'!C52+'T2 MET'!C52+'T2 NSA'!C52</f>
        <v>0</v>
      </c>
      <c r="D52" s="569">
        <f>'T2 ANSP'!D52+'T2 MET'!D52+'T2 NSA'!D52</f>
        <v>0</v>
      </c>
      <c r="E52" s="569">
        <f>'T2 ANSP'!E52+'T2 MET'!E52+'T2 NSA'!E52</f>
        <v>0</v>
      </c>
      <c r="F52" s="499"/>
      <c r="G52" s="276"/>
    </row>
    <row r="53" spans="1:7" x14ac:dyDescent="0.3">
      <c r="A53" s="277" t="s">
        <v>154</v>
      </c>
      <c r="B53" s="278"/>
      <c r="C53" s="282">
        <f>'T2 ANSP'!C53+'T2 MET'!C53+'T2 NSA'!C53</f>
        <v>0</v>
      </c>
      <c r="D53" s="569">
        <f>'T2 ANSP'!D53+'T2 MET'!D53+'T2 NSA'!D53</f>
        <v>0</v>
      </c>
      <c r="E53" s="569">
        <f>'T2 ANSP'!E53+'T2 MET'!E53+'T2 NSA'!E53</f>
        <v>0</v>
      </c>
      <c r="F53" s="251"/>
      <c r="G53" s="252"/>
    </row>
    <row r="54" spans="1:7" s="9" customFormat="1" x14ac:dyDescent="0.3">
      <c r="A54" s="301" t="s">
        <v>137</v>
      </c>
      <c r="B54" s="302"/>
      <c r="C54" s="307">
        <f>'T2 ANSP'!C54+'T2 MET'!C54+'T2 NSA'!C54</f>
        <v>2000</v>
      </c>
      <c r="D54" s="308">
        <f>'T2 ANSP'!D54+'T2 MET'!D54+'T2 NSA'!D54</f>
        <v>-3000</v>
      </c>
      <c r="E54" s="308">
        <f>'T2 ANSP'!E54+'T2 MET'!E54+'T2 NSA'!E54</f>
        <v>0</v>
      </c>
      <c r="F54" s="308"/>
      <c r="G54" s="448"/>
    </row>
    <row r="55" spans="1:7" ht="12" customHeight="1" x14ac:dyDescent="0.3">
      <c r="A55" s="236"/>
      <c r="B55" s="236"/>
      <c r="C55" s="236"/>
      <c r="D55" s="236"/>
      <c r="E55" s="236"/>
      <c r="F55" s="236"/>
      <c r="G55" s="236"/>
    </row>
    <row r="56" spans="1:7" s="239" customFormat="1" x14ac:dyDescent="0.3">
      <c r="A56" s="237" t="s">
        <v>2</v>
      </c>
      <c r="B56" s="237"/>
      <c r="C56" s="507"/>
      <c r="D56" s="507"/>
      <c r="E56" s="507"/>
      <c r="F56" s="238"/>
      <c r="G56" s="238"/>
    </row>
    <row r="57" spans="1:7" ht="3.65" customHeight="1" x14ac:dyDescent="0.3">
      <c r="A57" s="236"/>
      <c r="B57" s="236"/>
      <c r="C57" s="236"/>
      <c r="D57" s="236"/>
      <c r="E57" s="236"/>
      <c r="F57" s="236"/>
      <c r="G57" s="236"/>
    </row>
    <row r="58" spans="1:7" x14ac:dyDescent="0.3">
      <c r="A58" s="264" t="s">
        <v>87</v>
      </c>
      <c r="B58" s="265"/>
      <c r="C58" s="242"/>
      <c r="D58" s="243"/>
      <c r="E58" s="243"/>
      <c r="F58" s="243"/>
      <c r="G58" s="244"/>
    </row>
    <row r="59" spans="1:7" s="309" customFormat="1" x14ac:dyDescent="0.3">
      <c r="A59" s="301" t="s">
        <v>138</v>
      </c>
      <c r="B59" s="302"/>
      <c r="C59" s="575">
        <f>'T2 ANSP'!C59+'T2 MET'!C59+'T2 NSA'!C59</f>
        <v>0</v>
      </c>
      <c r="D59" s="495">
        <f>'T2 ANSP'!D59+'T2 MET'!D59+'T2 NSA'!D59</f>
        <v>0</v>
      </c>
      <c r="E59" s="495">
        <f>'T2 ANSP'!E59+'T2 MET'!E59+'T2 NSA'!E59</f>
        <v>0</v>
      </c>
      <c r="F59" s="288"/>
      <c r="G59" s="289"/>
    </row>
    <row r="60" spans="1:7" ht="3.65" customHeight="1" x14ac:dyDescent="0.3">
      <c r="A60" s="236"/>
      <c r="B60" s="236"/>
      <c r="C60" s="576"/>
      <c r="D60" s="576"/>
      <c r="E60" s="576"/>
      <c r="F60" s="236"/>
      <c r="G60" s="236"/>
    </row>
    <row r="61" spans="1:7" x14ac:dyDescent="0.3">
      <c r="A61" s="264" t="s">
        <v>93</v>
      </c>
      <c r="B61" s="265"/>
      <c r="C61" s="577"/>
      <c r="D61" s="578"/>
      <c r="E61" s="578"/>
      <c r="F61" s="243"/>
      <c r="G61" s="244"/>
    </row>
    <row r="62" spans="1:7" x14ac:dyDescent="0.3">
      <c r="A62" s="303" t="s">
        <v>107</v>
      </c>
      <c r="B62" s="304"/>
      <c r="C62" s="579">
        <f>'T2 ANSP'!C62+'T2 MET'!C62+'T2 NSA'!C62</f>
        <v>0</v>
      </c>
      <c r="D62" s="580">
        <f>'T2 ANSP'!D62+'T2 MET'!D62+'T2 NSA'!D62</f>
        <v>0</v>
      </c>
      <c r="E62" s="580">
        <f>'T2 ANSP'!E62+'T2 MET'!E62+'T2 NSA'!E62</f>
        <v>0</v>
      </c>
      <c r="F62" s="305"/>
      <c r="G62" s="306"/>
    </row>
    <row r="63" spans="1:7" x14ac:dyDescent="0.3">
      <c r="A63" s="310" t="s">
        <v>139</v>
      </c>
      <c r="B63" s="311"/>
      <c r="C63" s="563">
        <f>'T2 ANSP'!C63+'T2 MET'!C63+'T2 NSA'!C63</f>
        <v>0</v>
      </c>
      <c r="D63" s="262">
        <f>'T2 ANSP'!D63+'T2 MET'!D63+'T2 NSA'!D63</f>
        <v>0</v>
      </c>
      <c r="E63" s="262">
        <f>'T2 ANSP'!E63+'T2 MET'!E63+'T2 NSA'!E63</f>
        <v>0</v>
      </c>
      <c r="F63" s="312"/>
      <c r="G63" s="313"/>
    </row>
    <row r="64" spans="1:7" ht="3" customHeight="1" x14ac:dyDescent="0.3">
      <c r="A64" s="236"/>
      <c r="B64" s="236"/>
      <c r="C64" s="576"/>
      <c r="D64" s="576"/>
      <c r="E64" s="576"/>
      <c r="F64" s="236"/>
      <c r="G64" s="236"/>
    </row>
    <row r="65" spans="1:7" x14ac:dyDescent="0.3">
      <c r="A65" s="264" t="s">
        <v>3</v>
      </c>
      <c r="B65" s="265"/>
      <c r="C65" s="577"/>
      <c r="D65" s="578"/>
      <c r="E65" s="578"/>
      <c r="F65" s="243"/>
      <c r="G65" s="244"/>
    </row>
    <row r="66" spans="1:7" x14ac:dyDescent="0.3">
      <c r="A66" s="310" t="s">
        <v>88</v>
      </c>
      <c r="B66" s="311"/>
      <c r="C66" s="579">
        <f>'T2 ANSP'!C66+'T2 MET'!C66+'T2 NSA'!C66</f>
        <v>1000</v>
      </c>
      <c r="D66" s="580">
        <f>'T2 ANSP'!D66+'T2 MET'!D66+'T2 NSA'!D66</f>
        <v>0</v>
      </c>
      <c r="E66" s="580">
        <f>'T2 ANSP'!E66+'T2 MET'!E66+'T2 NSA'!E66</f>
        <v>0</v>
      </c>
      <c r="F66" s="314"/>
      <c r="G66" s="315"/>
    </row>
    <row r="67" spans="1:7" ht="3" customHeight="1" x14ac:dyDescent="0.3">
      <c r="A67" s="236"/>
      <c r="B67" s="236"/>
      <c r="C67" s="576"/>
      <c r="D67" s="576"/>
      <c r="E67" s="576"/>
      <c r="F67" s="236"/>
      <c r="G67" s="236"/>
    </row>
    <row r="68" spans="1:7" x14ac:dyDescent="0.3">
      <c r="A68" s="264" t="s">
        <v>36</v>
      </c>
      <c r="B68" s="265"/>
      <c r="C68" s="581"/>
      <c r="D68" s="582"/>
      <c r="E68" s="582"/>
      <c r="F68" s="291"/>
      <c r="G68" s="292"/>
    </row>
    <row r="69" spans="1:7" x14ac:dyDescent="0.3">
      <c r="A69" s="316" t="s">
        <v>140</v>
      </c>
      <c r="B69" s="317"/>
      <c r="C69" s="583">
        <f>'T2 ANSP'!C69+'T2 MET'!C69+'T2 NSA'!C69</f>
        <v>0</v>
      </c>
      <c r="D69" s="501">
        <f>'T2 ANSP'!D69+'T2 MET'!D69+'T2 NSA'!D69</f>
        <v>-2000</v>
      </c>
      <c r="E69" s="501">
        <f>'T2 ANSP'!E69+'T2 MET'!E69+'T2 NSA'!E69</f>
        <v>-10000</v>
      </c>
      <c r="F69" s="295"/>
      <c r="G69" s="318"/>
    </row>
    <row r="70" spans="1:7" x14ac:dyDescent="0.3">
      <c r="A70" s="450" t="s">
        <v>141</v>
      </c>
      <c r="B70" s="274"/>
      <c r="C70" s="282">
        <f>'T2 ANSP'!C70+'T2 MET'!C70+'T2 NSA'!C70</f>
        <v>0</v>
      </c>
      <c r="D70" s="280">
        <f>'T2 ANSP'!D70+'T2 MET'!D70+'T2 NSA'!D70</f>
        <v>0</v>
      </c>
      <c r="E70" s="280">
        <f>'T2 ANSP'!E70+'T2 MET'!E70+'T2 NSA'!E70</f>
        <v>0</v>
      </c>
      <c r="F70" s="250"/>
      <c r="G70" s="319"/>
    </row>
    <row r="71" spans="1:7" x14ac:dyDescent="0.3">
      <c r="A71" s="450" t="s">
        <v>142</v>
      </c>
      <c r="B71" s="274"/>
      <c r="C71" s="282">
        <f>'T2 ANSP'!C71+'T2 MET'!C71+'T2 NSA'!C71</f>
        <v>-500</v>
      </c>
      <c r="D71" s="280">
        <f>'T2 ANSP'!D71+'T2 MET'!D71+'T2 NSA'!D71</f>
        <v>0</v>
      </c>
      <c r="E71" s="280">
        <f>'T2 ANSP'!E71+'T2 MET'!E71+'T2 NSA'!E71</f>
        <v>0</v>
      </c>
      <c r="F71" s="250"/>
      <c r="G71" s="319"/>
    </row>
    <row r="72" spans="1:7" x14ac:dyDescent="0.3">
      <c r="A72" s="450" t="s">
        <v>143</v>
      </c>
      <c r="B72" s="274"/>
      <c r="C72" s="282">
        <f>'T2 ANSP'!C72+'T2 MET'!C72+'T2 NSA'!C72</f>
        <v>0</v>
      </c>
      <c r="D72" s="280">
        <f>'T2 ANSP'!D72+'T2 MET'!D72+'T2 NSA'!D72</f>
        <v>0</v>
      </c>
      <c r="E72" s="280">
        <f>'T2 ANSP'!E72+'T2 MET'!E72+'T2 NSA'!E72</f>
        <v>0</v>
      </c>
      <c r="F72" s="250"/>
      <c r="G72" s="319"/>
    </row>
    <row r="73" spans="1:7" x14ac:dyDescent="0.3">
      <c r="A73" s="320" t="s">
        <v>144</v>
      </c>
      <c r="B73" s="321"/>
      <c r="C73" s="307">
        <f>'T2 ANSP'!C73+'T2 MET'!C73+'T2 NSA'!C73</f>
        <v>-500</v>
      </c>
      <c r="D73" s="584">
        <f>'T2 ANSP'!D73+'T2 MET'!D73+'T2 NSA'!D73</f>
        <v>-2000</v>
      </c>
      <c r="E73" s="584">
        <f>'T2 ANSP'!E73+'T2 MET'!E73+'T2 NSA'!E73</f>
        <v>-10000</v>
      </c>
      <c r="F73" s="247"/>
      <c r="G73" s="322"/>
    </row>
    <row r="74" spans="1:7" ht="4" customHeight="1" x14ac:dyDescent="0.3">
      <c r="A74" s="391"/>
      <c r="B74" s="391"/>
      <c r="C74" s="585"/>
      <c r="D74" s="585"/>
      <c r="E74" s="585"/>
      <c r="F74" s="392"/>
      <c r="G74" s="392"/>
    </row>
    <row r="75" spans="1:7" x14ac:dyDescent="0.3">
      <c r="A75" s="264" t="s">
        <v>94</v>
      </c>
      <c r="B75" s="265"/>
      <c r="C75" s="581"/>
      <c r="D75" s="582"/>
      <c r="E75" s="582"/>
      <c r="F75" s="291"/>
      <c r="G75" s="292"/>
    </row>
    <row r="76" spans="1:7" s="309" customFormat="1" x14ac:dyDescent="0.3">
      <c r="A76" s="320" t="s">
        <v>145</v>
      </c>
      <c r="B76" s="321"/>
      <c r="C76" s="307">
        <f>'T2 ANSP'!C76+'T2 MET'!C76+'T2 NSA'!C76</f>
        <v>0</v>
      </c>
      <c r="D76" s="584">
        <f>'T2 ANSP'!D76+'T2 MET'!D76+'T2 NSA'!D76</f>
        <v>0</v>
      </c>
      <c r="E76" s="584">
        <f>'T2 ANSP'!E76+'T2 MET'!E76+'T2 NSA'!E76</f>
        <v>0</v>
      </c>
      <c r="F76" s="247"/>
      <c r="G76" s="322"/>
    </row>
    <row r="77" spans="1:7" ht="10" customHeight="1" x14ac:dyDescent="0.3">
      <c r="A77" s="391"/>
      <c r="B77" s="391"/>
      <c r="C77" s="585"/>
      <c r="D77" s="585"/>
      <c r="E77" s="585"/>
      <c r="F77" s="392"/>
      <c r="G77" s="392"/>
    </row>
    <row r="78" spans="1:7" x14ac:dyDescent="0.3">
      <c r="A78" s="410" t="s">
        <v>105</v>
      </c>
      <c r="B78" s="411"/>
      <c r="C78" s="586">
        <f>'T2 ANSP'!C78+'T2 MET'!C78+'T2 NSA'!C78</f>
        <v>-4503.7178156843784</v>
      </c>
      <c r="D78" s="587">
        <f>'T2 ANSP'!D78+'T2 MET'!D78+'T2 NSA'!D78</f>
        <v>-38035.726708507216</v>
      </c>
      <c r="E78" s="587">
        <f>'T2 ANSP'!E78+'T2 MET'!E78+'T2 NSA'!E78</f>
        <v>-67865.755403478368</v>
      </c>
      <c r="F78" s="413"/>
      <c r="G78" s="414"/>
    </row>
    <row r="79" spans="1:7" ht="26" customHeight="1" x14ac:dyDescent="0.3">
      <c r="A79" s="323"/>
      <c r="B79" s="236"/>
      <c r="C79" s="324"/>
      <c r="D79" s="324"/>
      <c r="E79" s="324"/>
      <c r="F79" s="324"/>
      <c r="G79" s="324"/>
    </row>
    <row r="80" spans="1:7" x14ac:dyDescent="0.3">
      <c r="A80" s="970" t="s">
        <v>39</v>
      </c>
      <c r="B80" s="971"/>
      <c r="C80" s="235">
        <v>2020</v>
      </c>
      <c r="D80" s="233">
        <v>2021</v>
      </c>
      <c r="E80" s="233">
        <v>2022</v>
      </c>
      <c r="F80" s="233">
        <v>2023</v>
      </c>
      <c r="G80" s="234">
        <v>2024</v>
      </c>
    </row>
    <row r="81" spans="1:7" x14ac:dyDescent="0.3">
      <c r="A81" s="266" t="s">
        <v>112</v>
      </c>
      <c r="B81" s="267"/>
      <c r="C81" s="727">
        <f>'T2 ANSP'!C81+'T2 MET'!C81+'T2 NSA'!C81</f>
        <v>1151300</v>
      </c>
      <c r="D81" s="728">
        <f>'T2 ANSP'!D81+'T2 MET'!D81+'T2 NSA'!D81</f>
        <v>1151300</v>
      </c>
      <c r="E81" s="728">
        <f>'T2 ANSP'!E81+'T2 MET'!E81+'T2 NSA'!E81</f>
        <v>1151300</v>
      </c>
      <c r="F81" s="728">
        <f>'T2 ANSP'!F81+'T2 MET'!F81+'T2 NSA'!F81</f>
        <v>1151300</v>
      </c>
      <c r="G81" s="729">
        <f>'T2 ANSP'!G81+'T2 MET'!G81+'T2 NSA'!G81</f>
        <v>1151300</v>
      </c>
    </row>
    <row r="82" spans="1:7" x14ac:dyDescent="0.3">
      <c r="A82" s="449" t="s">
        <v>113</v>
      </c>
      <c r="B82" s="255"/>
      <c r="C82" s="730">
        <f>'T2 ANSP'!C82+'T2 MET'!C82+'T2 NSA'!C82</f>
        <v>-51147.380010118708</v>
      </c>
      <c r="D82" s="731">
        <f>'T2 ANSP'!D82+'T2 MET'!D82+'T2 NSA'!D82</f>
        <v>-61123.386088450832</v>
      </c>
      <c r="E82" s="731">
        <f>'T2 ANSP'!E82+'T2 MET'!E82+'T2 NSA'!E82</f>
        <v>0</v>
      </c>
      <c r="F82" s="731">
        <f>'T2 ANSP'!F82+'T2 MET'!F82+'T2 NSA'!F82</f>
        <v>-8823.5294117645753</v>
      </c>
      <c r="G82" s="726">
        <f>'T2 ANSP'!G82+'T2 MET'!G82+'T2 NSA'!G82</f>
        <v>-17560.553633217904</v>
      </c>
    </row>
    <row r="83" spans="1:7" x14ac:dyDescent="0.3">
      <c r="A83" s="449" t="s">
        <v>114</v>
      </c>
      <c r="B83" s="255"/>
      <c r="C83" s="730">
        <f>'T2 ANSP'!C83+'T2 MET'!C83+'T2 NSA'!C83</f>
        <v>-104840.0392563629</v>
      </c>
      <c r="D83" s="731">
        <f>'T2 ANSP'!D83+'T2 MET'!D83+'T2 NSA'!D83</f>
        <v>-78171.985525564814</v>
      </c>
      <c r="E83" s="731">
        <f>'T2 ANSP'!E83+'T2 MET'!E83+'T2 NSA'!E83</f>
        <v>-2931.9117996936661</v>
      </c>
      <c r="F83" s="731">
        <f>'T2 ANSP'!F83+'T2 MET'!F83+'T2 NSA'!F83</f>
        <v>-18160.857638576123</v>
      </c>
      <c r="G83" s="726">
        <f>'T2 ANSP'!G83+'T2 MET'!G83+'T2 NSA'!G83</f>
        <v>-32516.952886391304</v>
      </c>
    </row>
    <row r="84" spans="1:7" x14ac:dyDescent="0.3">
      <c r="A84" s="325" t="s">
        <v>121</v>
      </c>
      <c r="B84" s="274"/>
      <c r="C84" s="730">
        <f>'T2 ANSP'!C84+'T2 MET'!C84+'T2 NSA'!C84</f>
        <v>-300</v>
      </c>
      <c r="D84" s="731">
        <f>'T2 ANSP'!D84+'T2 MET'!D84+'T2 NSA'!D84</f>
        <v>600</v>
      </c>
      <c r="E84" s="731">
        <f>'T2 ANSP'!E84+'T2 MET'!E84+'T2 NSA'!E84</f>
        <v>900</v>
      </c>
      <c r="F84" s="731">
        <f>'T2 ANSP'!F84+'T2 MET'!F84+'T2 NSA'!F84</f>
        <v>900</v>
      </c>
      <c r="G84" s="726">
        <f>'T2 ANSP'!G84+'T2 MET'!G84+'T2 NSA'!G84</f>
        <v>2000</v>
      </c>
    </row>
    <row r="85" spans="1:7" x14ac:dyDescent="0.3">
      <c r="A85" s="325" t="s">
        <v>122</v>
      </c>
      <c r="B85" s="274"/>
      <c r="C85" s="730">
        <f>'T2 ANSP'!C85+'T2 MET'!C85+'T2 NSA'!C85</f>
        <v>-500</v>
      </c>
      <c r="D85" s="731">
        <f>'T2 ANSP'!D85+'T2 MET'!D85+'T2 NSA'!D85</f>
        <v>250</v>
      </c>
      <c r="E85" s="731">
        <f>'T2 ANSP'!E85+'T2 MET'!E85+'T2 NSA'!E85</f>
        <v>2000</v>
      </c>
      <c r="F85" s="731">
        <f>'T2 ANSP'!F85+'T2 MET'!F85+'T2 NSA'!F85</f>
        <v>-3000</v>
      </c>
      <c r="G85" s="726">
        <f>'T2 ANSP'!G85+'T2 MET'!G85+'T2 NSA'!G85</f>
        <v>0</v>
      </c>
    </row>
    <row r="86" spans="1:7" x14ac:dyDescent="0.3">
      <c r="A86" s="325" t="s">
        <v>123</v>
      </c>
      <c r="B86" s="274"/>
      <c r="C86" s="730">
        <f>'T2 ANSP'!C86+'T2 MET'!C86+'T2 NSA'!C86</f>
        <v>0</v>
      </c>
      <c r="D86" s="731">
        <f>'T2 ANSP'!D86+'T2 MET'!D86+'T2 NSA'!D86</f>
        <v>0</v>
      </c>
      <c r="E86" s="731">
        <f>'T2 ANSP'!E86+'T2 MET'!E86+'T2 NSA'!E86</f>
        <v>0</v>
      </c>
      <c r="F86" s="731">
        <f>'T2 ANSP'!F86+'T2 MET'!F86+'T2 NSA'!F86</f>
        <v>0</v>
      </c>
      <c r="G86" s="726">
        <f>'T2 ANSP'!G86+'T2 MET'!G86+'T2 NSA'!G86</f>
        <v>0</v>
      </c>
    </row>
    <row r="87" spans="1:7" x14ac:dyDescent="0.3">
      <c r="A87" s="325" t="s">
        <v>124</v>
      </c>
      <c r="B87" s="274"/>
      <c r="C87" s="730">
        <f>'T2 ANSP'!C87+'T2 MET'!C87+'T2 NSA'!C87</f>
        <v>11369.710688515659</v>
      </c>
      <c r="D87" s="731">
        <f>'T2 ANSP'!D87+'T2 MET'!D87+'T2 NSA'!D87</f>
        <v>16792.411892332686</v>
      </c>
      <c r="E87" s="731">
        <f>'T2 ANSP'!E87+'T2 MET'!E87+'T2 NSA'!E87</f>
        <v>-154.37770776831712</v>
      </c>
      <c r="F87" s="731">
        <f>'T2 ANSP'!F87+'T2 MET'!F87+'T2 NSA'!F87</f>
        <v>-1362.1060597086944</v>
      </c>
      <c r="G87" s="726">
        <f>'T2 ANSP'!G87+'T2 MET'!G87+'T2 NSA'!G87</f>
        <v>-10041.927644955951</v>
      </c>
    </row>
    <row r="88" spans="1:7" x14ac:dyDescent="0.3">
      <c r="A88" s="277" t="s">
        <v>125</v>
      </c>
      <c r="B88" s="278"/>
      <c r="C88" s="730">
        <f>'T2 ANSP'!C88+'T2 MET'!C88+'T2 NSA'!C88</f>
        <v>-1500</v>
      </c>
      <c r="D88" s="731">
        <f>'T2 ANSP'!D88+'T2 MET'!D88+'T2 NSA'!D88</f>
        <v>-4000</v>
      </c>
      <c r="E88" s="731">
        <f>'T2 ANSP'!E88+'T2 MET'!E88+'T2 NSA'!E88</f>
        <v>0</v>
      </c>
      <c r="F88" s="731">
        <f>'T2 ANSP'!F88+'T2 MET'!F88+'T2 NSA'!F88</f>
        <v>-2000</v>
      </c>
      <c r="G88" s="726">
        <f>'T2 ANSP'!G88+'T2 MET'!G88+'T2 NSA'!G88</f>
        <v>-10000</v>
      </c>
    </row>
    <row r="89" spans="1:7" x14ac:dyDescent="0.3">
      <c r="A89" s="277" t="s">
        <v>126</v>
      </c>
      <c r="B89" s="278"/>
      <c r="C89" s="730">
        <f>'T2 ANSP'!C89+'T2 MET'!C89+'T2 NSA'!C89</f>
        <v>1000</v>
      </c>
      <c r="D89" s="731">
        <f>'T2 ANSP'!D89+'T2 MET'!D89+'T2 NSA'!D89</f>
        <v>0</v>
      </c>
      <c r="E89" s="731">
        <f>'T2 ANSP'!E89+'T2 MET'!E89+'T2 NSA'!E89</f>
        <v>0</v>
      </c>
      <c r="F89" s="731">
        <f>'T2 ANSP'!F89+'T2 MET'!F89+'T2 NSA'!F89</f>
        <v>0</v>
      </c>
      <c r="G89" s="726">
        <f>'T2 ANSP'!G89+'T2 MET'!G89+'T2 NSA'!G89</f>
        <v>0</v>
      </c>
    </row>
    <row r="90" spans="1:7" x14ac:dyDescent="0.3">
      <c r="A90" s="325" t="s">
        <v>127</v>
      </c>
      <c r="B90" s="326"/>
      <c r="C90" s="732">
        <f>'T2 ANSP'!C90+'T2 MET'!C90+'T2 NSA'!C90</f>
        <v>0</v>
      </c>
      <c r="D90" s="733">
        <f>'T2 ANSP'!D90+'T2 MET'!D90+'T2 NSA'!D90</f>
        <v>0</v>
      </c>
      <c r="E90" s="733">
        <f>'T2 ANSP'!E90+'T2 MET'!E90+'T2 NSA'!E90</f>
        <v>0</v>
      </c>
      <c r="F90" s="733">
        <f>'T2 ANSP'!F90+'T2 MET'!F90+'T2 NSA'!F90</f>
        <v>0</v>
      </c>
      <c r="G90" s="734">
        <f>'T2 ANSP'!G90+'T2 MET'!G90+'T2 NSA'!G90</f>
        <v>0</v>
      </c>
    </row>
    <row r="91" spans="1:7" x14ac:dyDescent="0.3">
      <c r="A91" s="327" t="s">
        <v>106</v>
      </c>
      <c r="B91" s="328"/>
      <c r="C91" s="588">
        <f>'T2 ANSP'!C91+'T2 MET'!C91+'T2 NSA'!C91</f>
        <v>1005382.291422034</v>
      </c>
      <c r="D91" s="588">
        <f>'T2 ANSP'!D91+'T2 MET'!D91+'T2 NSA'!D91</f>
        <v>1025647.0402783171</v>
      </c>
      <c r="E91" s="588">
        <f>'T2 ANSP'!E91+'T2 MET'!E91+'T2 NSA'!E91</f>
        <v>1151113.7104925381</v>
      </c>
      <c r="F91" s="588">
        <f>'T2 ANSP'!F91+'T2 MET'!F91+'T2 NSA'!F91</f>
        <v>1118853.5068899507</v>
      </c>
      <c r="G91" s="588">
        <f>'T2 ANSP'!G91+'T2 MET'!G91+'T2 NSA'!G91</f>
        <v>1083180.5658354347</v>
      </c>
    </row>
    <row r="92" spans="1:7" x14ac:dyDescent="0.3">
      <c r="A92" s="245" t="s">
        <v>111</v>
      </c>
      <c r="B92" s="246"/>
      <c r="C92" s="448">
        <f>'T1 ANSP'!K68</f>
        <v>23433.187620045312</v>
      </c>
      <c r="D92" s="448">
        <f>'T1 ANSP'!L68</f>
        <v>23901.851372446217</v>
      </c>
      <c r="E92" s="448">
        <f>'T1 ANSP'!M68</f>
        <v>24379.888399895142</v>
      </c>
      <c r="F92" s="448">
        <f>'T1 ANSP'!N68</f>
        <v>24867.486167893047</v>
      </c>
      <c r="G92" s="448">
        <f>'T1 ANSP'!O68</f>
        <v>25364.835891250907</v>
      </c>
    </row>
    <row r="93" spans="1:7" x14ac:dyDescent="0.3">
      <c r="A93" s="245" t="s">
        <v>108</v>
      </c>
      <c r="B93" s="246"/>
      <c r="C93" s="589">
        <f t="shared" ref="C93:G93" si="3">C91/C92</f>
        <v>42.904205254687838</v>
      </c>
      <c r="D93" s="589">
        <f t="shared" si="3"/>
        <v>42.910778093979417</v>
      </c>
      <c r="E93" s="589">
        <f t="shared" si="3"/>
        <v>47.215708768276762</v>
      </c>
      <c r="F93" s="589">
        <f t="shared" si="3"/>
        <v>44.99262608757482</v>
      </c>
      <c r="G93" s="589">
        <f t="shared" si="3"/>
        <v>42.704024204195868</v>
      </c>
    </row>
    <row r="94" spans="1:7" x14ac:dyDescent="0.3">
      <c r="A94" s="245" t="s">
        <v>110</v>
      </c>
      <c r="B94" s="246"/>
      <c r="C94" s="958">
        <f>'T2 ANSP'!C94+'T2 MET'!C94+'T2 NSA'!C94</f>
        <v>0</v>
      </c>
      <c r="D94" s="958">
        <f>'T2 ANSP'!D94+'T2 MET'!D94+'T2 NSA'!D94</f>
        <v>0</v>
      </c>
      <c r="E94" s="958">
        <f>'T2 ANSP'!E94+'T2 MET'!E94+'T2 NSA'!E94</f>
        <v>0</v>
      </c>
      <c r="F94" s="958">
        <f>'T2 ANSP'!F94+'T2 MET'!F94+'T2 NSA'!F94</f>
        <v>0</v>
      </c>
      <c r="G94" s="958">
        <f>'T2 ANSP'!G94+'T2 MET'!G94+'T2 NSA'!G94</f>
        <v>0</v>
      </c>
    </row>
    <row r="95" spans="1:7" ht="10" customHeight="1" x14ac:dyDescent="0.3">
      <c r="A95" s="391"/>
      <c r="B95" s="391"/>
      <c r="C95" s="415"/>
      <c r="D95" s="415"/>
      <c r="E95" s="415"/>
      <c r="F95" s="415"/>
      <c r="G95" s="415"/>
    </row>
    <row r="96" spans="1:7" x14ac:dyDescent="0.3">
      <c r="A96" s="417" t="s">
        <v>109</v>
      </c>
      <c r="B96" s="411"/>
      <c r="C96" s="927">
        <f t="shared" ref="C96:F96" si="4">C93+C94</f>
        <v>42.904205254687838</v>
      </c>
      <c r="D96" s="927">
        <f t="shared" si="4"/>
        <v>42.910778093979417</v>
      </c>
      <c r="E96" s="927">
        <f t="shared" si="4"/>
        <v>47.215708768276762</v>
      </c>
      <c r="F96" s="927">
        <f t="shared" si="4"/>
        <v>44.99262608757482</v>
      </c>
      <c r="G96" s="928">
        <f>G93+G94</f>
        <v>42.704024204195868</v>
      </c>
    </row>
    <row r="97" spans="1:8" s="416" customFormat="1" x14ac:dyDescent="0.3">
      <c r="A97" s="323"/>
      <c r="B97" s="236"/>
      <c r="C97" s="330"/>
      <c r="D97" s="330"/>
      <c r="E97" s="330"/>
      <c r="F97" s="330"/>
      <c r="G97" s="330"/>
      <c r="H97" s="228"/>
    </row>
    <row r="98" spans="1:8" s="239" customFormat="1" x14ac:dyDescent="0.3">
      <c r="A98" s="229" t="s">
        <v>55</v>
      </c>
      <c r="B98" s="329"/>
      <c r="C98" s="330"/>
      <c r="D98" s="330"/>
      <c r="E98" s="330"/>
      <c r="F98" s="330"/>
      <c r="G98" s="330"/>
    </row>
    <row r="99" spans="1:8" s="239" customFormat="1" x14ac:dyDescent="0.3">
      <c r="A99" s="331" t="s">
        <v>146</v>
      </c>
      <c r="B99" s="329"/>
      <c r="C99" s="504"/>
      <c r="D99" s="504"/>
      <c r="E99" s="504"/>
      <c r="F99" s="504"/>
      <c r="G99" s="504"/>
    </row>
    <row r="100" spans="1:8" s="239" customFormat="1" x14ac:dyDescent="0.3">
      <c r="A100" s="332"/>
      <c r="B100" s="329"/>
      <c r="C100" s="330"/>
      <c r="D100" s="330"/>
      <c r="E100" s="330"/>
      <c r="F100" s="330"/>
      <c r="G100" s="330"/>
    </row>
  </sheetData>
  <mergeCells count="4">
    <mergeCell ref="A1:G1"/>
    <mergeCell ref="C5:G5"/>
    <mergeCell ref="A7:B7"/>
    <mergeCell ref="A80:B80"/>
  </mergeCells>
  <printOptions horizontalCentered="1"/>
  <pageMargins left="0.23622047244094491" right="0.23622047244094491" top="0.74803149606299213" bottom="0.74803149606299213" header="0.31496062992125984" footer="0.31496062992125984"/>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showGridLines="0" topLeftCell="A16" zoomScaleNormal="100" workbookViewId="0">
      <selection activeCell="B51" sqref="B51"/>
    </sheetView>
  </sheetViews>
  <sheetFormatPr defaultColWidth="8.81640625" defaultRowHeight="13" x14ac:dyDescent="0.3"/>
  <cols>
    <col min="1" max="1" width="24" style="229" customWidth="1"/>
    <col min="2" max="2" width="49.54296875" style="229" customWidth="1"/>
    <col min="3" max="7" width="12.54296875" style="229" customWidth="1"/>
    <col min="8" max="16384" width="8.81640625" style="228"/>
  </cols>
  <sheetData>
    <row r="1" spans="1:11" x14ac:dyDescent="0.3">
      <c r="A1" s="966" t="s">
        <v>0</v>
      </c>
      <c r="B1" s="966"/>
      <c r="C1" s="966"/>
      <c r="D1" s="966"/>
      <c r="E1" s="966"/>
      <c r="F1" s="966"/>
      <c r="G1" s="966"/>
    </row>
    <row r="2" spans="1:11" x14ac:dyDescent="0.3">
      <c r="A2" s="452"/>
      <c r="B2" s="452"/>
      <c r="G2" s="2"/>
    </row>
    <row r="3" spans="1:11" x14ac:dyDescent="0.3">
      <c r="A3" s="230" t="s">
        <v>271</v>
      </c>
      <c r="B3" s="231"/>
      <c r="C3" s="228"/>
      <c r="D3" s="228"/>
      <c r="E3" s="8"/>
      <c r="F3" s="228"/>
      <c r="G3" s="228"/>
    </row>
    <row r="4" spans="1:11" x14ac:dyDescent="0.3">
      <c r="A4" s="350" t="s">
        <v>167</v>
      </c>
      <c r="B4" s="231"/>
      <c r="C4" s="228"/>
      <c r="D4" s="228"/>
      <c r="E4" s="8"/>
      <c r="F4" s="228"/>
      <c r="G4" s="228"/>
    </row>
    <row r="5" spans="1:11" x14ac:dyDescent="0.3">
      <c r="A5" s="232" t="s">
        <v>272</v>
      </c>
      <c r="B5" s="231"/>
      <c r="C5" s="967" t="s">
        <v>284</v>
      </c>
      <c r="D5" s="968"/>
      <c r="E5" s="968"/>
      <c r="F5" s="968"/>
      <c r="G5" s="969"/>
    </row>
    <row r="6" spans="1:11" x14ac:dyDescent="0.3">
      <c r="A6" s="231"/>
      <c r="B6" s="231"/>
    </row>
    <row r="7" spans="1:11" x14ac:dyDescent="0.3">
      <c r="A7" s="970" t="s">
        <v>82</v>
      </c>
      <c r="B7" s="971"/>
      <c r="C7" s="235">
        <v>2020</v>
      </c>
      <c r="D7" s="233">
        <v>2021</v>
      </c>
      <c r="E7" s="233">
        <v>2022</v>
      </c>
      <c r="F7" s="233">
        <v>2023</v>
      </c>
      <c r="G7" s="234">
        <v>2024</v>
      </c>
    </row>
    <row r="8" spans="1:11" x14ac:dyDescent="0.3">
      <c r="A8" s="236"/>
      <c r="B8" s="236"/>
      <c r="C8" s="236"/>
      <c r="D8" s="236"/>
      <c r="E8" s="236"/>
      <c r="F8" s="236"/>
      <c r="G8" s="236"/>
    </row>
    <row r="9" spans="1:11" s="239" customFormat="1" x14ac:dyDescent="0.3">
      <c r="A9" s="237" t="s">
        <v>1</v>
      </c>
      <c r="B9" s="237"/>
      <c r="C9" s="238"/>
      <c r="D9" s="238"/>
      <c r="E9" s="238"/>
      <c r="F9" s="238"/>
      <c r="G9" s="238"/>
    </row>
    <row r="10" spans="1:11" ht="3" customHeight="1" x14ac:dyDescent="0.3">
      <c r="A10" s="236"/>
      <c r="B10" s="236"/>
      <c r="C10" s="236"/>
      <c r="D10" s="236"/>
      <c r="E10" s="236"/>
      <c r="F10" s="236"/>
      <c r="G10" s="236"/>
    </row>
    <row r="11" spans="1:11" x14ac:dyDescent="0.3">
      <c r="A11" s="264" t="s">
        <v>69</v>
      </c>
      <c r="B11" s="265"/>
      <c r="C11" s="242"/>
      <c r="D11" s="243"/>
      <c r="E11" s="243"/>
      <c r="F11" s="243"/>
      <c r="G11" s="244"/>
    </row>
    <row r="12" spans="1:11" x14ac:dyDescent="0.3">
      <c r="A12" s="260" t="s">
        <v>128</v>
      </c>
      <c r="B12" s="261"/>
      <c r="C12" s="735">
        <f>+'T1 ANSP'!K61</f>
        <v>1000000</v>
      </c>
      <c r="D12" s="736">
        <f>+'T1 ANSP'!L61</f>
        <v>1000000</v>
      </c>
      <c r="E12" s="736">
        <f>+'T1 ANSP'!M61</f>
        <v>1000000</v>
      </c>
      <c r="F12" s="736">
        <f>+'T1 ANSP'!N61</f>
        <v>1000000</v>
      </c>
      <c r="G12" s="737">
        <f>+'T1 ANSP'!O61</f>
        <v>1000000</v>
      </c>
    </row>
    <row r="13" spans="1:11" ht="3" customHeight="1" x14ac:dyDescent="0.3">
      <c r="A13" s="236"/>
      <c r="B13" s="236"/>
      <c r="C13" s="576"/>
      <c r="D13" s="576"/>
      <c r="E13" s="576"/>
      <c r="F13" s="576"/>
      <c r="G13" s="576"/>
    </row>
    <row r="14" spans="1:11" x14ac:dyDescent="0.3">
      <c r="A14" s="240" t="s">
        <v>85</v>
      </c>
      <c r="B14" s="241"/>
      <c r="C14" s="577"/>
      <c r="D14" s="578"/>
      <c r="E14" s="578"/>
      <c r="F14" s="578"/>
      <c r="G14" s="590"/>
    </row>
    <row r="15" spans="1:11" x14ac:dyDescent="0.3">
      <c r="A15" s="248" t="s">
        <v>43</v>
      </c>
      <c r="B15" s="249"/>
      <c r="C15" s="564">
        <f>'T1 ANSP'!K61-'T1 ANSP'!K15-'T1 ANSP'!K16</f>
        <v>850000</v>
      </c>
      <c r="D15" s="565">
        <f>'T1 ANSP'!L61-'T1 ANSP'!L15-'T1 ANSP'!L16</f>
        <v>850000</v>
      </c>
      <c r="E15" s="565">
        <f>'T1 ANSP'!M61-'T1 ANSP'!M15-'T1 ANSP'!M16</f>
        <v>850000</v>
      </c>
      <c r="F15" s="565">
        <f>'T1 ANSP'!N61-'T1 ANSP'!N15-'T1 ANSP'!N16</f>
        <v>850000</v>
      </c>
      <c r="G15" s="566">
        <f>'T1 ANSP'!O61-'T1 ANSP'!O15-'T1 ANSP'!O16</f>
        <v>850000</v>
      </c>
      <c r="H15" s="416"/>
      <c r="I15" s="416"/>
      <c r="J15" s="416"/>
      <c r="K15" s="416"/>
    </row>
    <row r="16" spans="1:11" x14ac:dyDescent="0.3">
      <c r="A16" s="253" t="s">
        <v>42</v>
      </c>
      <c r="B16" s="254"/>
      <c r="C16" s="591">
        <f>+'T1 ANSP'!K65</f>
        <v>105.0804</v>
      </c>
      <c r="D16" s="565">
        <f>+'T1 ANSP'!L65</f>
        <v>107.182008</v>
      </c>
      <c r="E16" s="565">
        <f>+'T1 ANSP'!M65</f>
        <v>109.32564816</v>
      </c>
      <c r="F16" s="565">
        <f>+'T1 ANSP'!N65</f>
        <v>111.5121611232</v>
      </c>
      <c r="G16" s="566">
        <f>+'T1 ANSP'!O65</f>
        <v>113.742404345664</v>
      </c>
    </row>
    <row r="17" spans="1:7" x14ac:dyDescent="0.3">
      <c r="A17" s="449" t="s">
        <v>41</v>
      </c>
      <c r="B17" s="255"/>
      <c r="C17" s="591">
        <f>+'T1 ANSP'!Q65</f>
        <v>105.08040000000001</v>
      </c>
      <c r="D17" s="569">
        <f>+'T1 ANSP'!R65</f>
        <v>106.13120400000001</v>
      </c>
      <c r="E17" s="569">
        <f>+'T1 ANSP'!S65</f>
        <v>107.19251604000002</v>
      </c>
      <c r="F17" s="569"/>
      <c r="G17" s="592"/>
    </row>
    <row r="18" spans="1:7" x14ac:dyDescent="0.3">
      <c r="A18" s="258" t="s">
        <v>40</v>
      </c>
      <c r="B18" s="259"/>
      <c r="C18" s="497">
        <f>+C17/C16-1</f>
        <v>0</v>
      </c>
      <c r="D18" s="498">
        <f t="shared" ref="D18:E18" si="0">+D17/D16-1</f>
        <v>-9.8039215686273051E-3</v>
      </c>
      <c r="E18" s="498">
        <f t="shared" si="0"/>
        <v>-1.9511726259131001E-2</v>
      </c>
      <c r="F18" s="256"/>
      <c r="G18" s="257"/>
    </row>
    <row r="19" spans="1:7" x14ac:dyDescent="0.3">
      <c r="A19" s="260" t="s">
        <v>133</v>
      </c>
      <c r="B19" s="261"/>
      <c r="C19" s="307">
        <f>+C15*C18</f>
        <v>0</v>
      </c>
      <c r="D19" s="584">
        <f t="shared" ref="D19:E19" si="1">+D15*D18</f>
        <v>-8333.3333333332102</v>
      </c>
      <c r="E19" s="584">
        <f t="shared" si="1"/>
        <v>-16584.967320261352</v>
      </c>
      <c r="F19" s="262"/>
      <c r="G19" s="263"/>
    </row>
    <row r="20" spans="1:7" ht="3" customHeight="1" x14ac:dyDescent="0.3">
      <c r="A20" s="236"/>
      <c r="B20" s="236"/>
      <c r="C20" s="236"/>
      <c r="D20" s="236"/>
      <c r="E20" s="236"/>
      <c r="F20" s="236"/>
      <c r="G20" s="236"/>
    </row>
    <row r="21" spans="1:7" x14ac:dyDescent="0.3">
      <c r="A21" s="264" t="s">
        <v>100</v>
      </c>
      <c r="B21" s="265"/>
      <c r="C21" s="242"/>
      <c r="D21" s="243"/>
      <c r="E21" s="243"/>
      <c r="F21" s="243"/>
      <c r="G21" s="244"/>
    </row>
    <row r="22" spans="1:7" x14ac:dyDescent="0.3">
      <c r="A22" s="266" t="s">
        <v>165</v>
      </c>
      <c r="B22" s="267"/>
      <c r="C22" s="593">
        <v>500</v>
      </c>
      <c r="D22" s="594">
        <v>-2000</v>
      </c>
      <c r="E22" s="705">
        <v>0</v>
      </c>
      <c r="F22" s="268"/>
      <c r="G22" s="269"/>
    </row>
    <row r="23" spans="1:7" x14ac:dyDescent="0.3">
      <c r="A23" s="393" t="s">
        <v>129</v>
      </c>
      <c r="B23" s="271"/>
      <c r="C23" s="744"/>
      <c r="D23" s="745"/>
      <c r="E23" s="745"/>
      <c r="F23" s="746"/>
      <c r="G23" s="747"/>
    </row>
    <row r="24" spans="1:7" x14ac:dyDescent="0.3">
      <c r="A24" s="393" t="s">
        <v>130</v>
      </c>
      <c r="B24" s="271"/>
      <c r="C24" s="748"/>
      <c r="D24" s="749"/>
      <c r="E24" s="749"/>
      <c r="F24" s="746"/>
      <c r="G24" s="747"/>
    </row>
    <row r="25" spans="1:7" x14ac:dyDescent="0.3">
      <c r="A25" s="270" t="s">
        <v>131</v>
      </c>
      <c r="B25" s="271"/>
      <c r="C25" s="597">
        <v>100</v>
      </c>
      <c r="D25" s="598">
        <v>300</v>
      </c>
      <c r="E25" s="706">
        <v>0</v>
      </c>
      <c r="F25" s="272"/>
      <c r="G25" s="273"/>
    </row>
    <row r="26" spans="1:7" x14ac:dyDescent="0.3">
      <c r="A26" s="270" t="s">
        <v>149</v>
      </c>
      <c r="B26" s="271"/>
      <c r="C26" s="597">
        <v>0</v>
      </c>
      <c r="D26" s="598">
        <v>0</v>
      </c>
      <c r="E26" s="706">
        <v>0</v>
      </c>
      <c r="F26" s="272"/>
      <c r="G26" s="273"/>
    </row>
    <row r="27" spans="1:7" x14ac:dyDescent="0.3">
      <c r="A27" s="270" t="s">
        <v>132</v>
      </c>
      <c r="B27" s="271"/>
      <c r="C27" s="597">
        <v>0</v>
      </c>
      <c r="D27" s="598">
        <v>600</v>
      </c>
      <c r="E27" s="706">
        <v>0</v>
      </c>
      <c r="F27" s="272"/>
      <c r="G27" s="273"/>
    </row>
    <row r="28" spans="1:7" x14ac:dyDescent="0.3">
      <c r="A28" s="245" t="s">
        <v>134</v>
      </c>
      <c r="B28" s="246"/>
      <c r="C28" s="307">
        <f>SUM(C22:C27)</f>
        <v>600</v>
      </c>
      <c r="D28" s="584">
        <f t="shared" ref="D28:E28" si="2">SUM(D22:D27)</f>
        <v>-1100</v>
      </c>
      <c r="E28" s="584">
        <f t="shared" si="2"/>
        <v>0</v>
      </c>
      <c r="F28" s="262"/>
      <c r="G28" s="263"/>
    </row>
    <row r="29" spans="1:7" ht="10.9" customHeight="1" x14ac:dyDescent="0.3"/>
    <row r="30" spans="1:7" s="239" customFormat="1" x14ac:dyDescent="0.3">
      <c r="A30" s="237" t="s">
        <v>37</v>
      </c>
      <c r="B30" s="237"/>
      <c r="C30" s="238"/>
      <c r="D30" s="238"/>
      <c r="E30" s="238"/>
      <c r="F30" s="238"/>
      <c r="G30" s="238"/>
    </row>
    <row r="31" spans="1:7" ht="1.9" customHeight="1" x14ac:dyDescent="0.3">
      <c r="A31" s="236"/>
      <c r="B31" s="236"/>
      <c r="C31" s="236"/>
      <c r="D31" s="236"/>
      <c r="E31" s="236"/>
      <c r="F31" s="236"/>
      <c r="G31" s="236"/>
    </row>
    <row r="32" spans="1:7" x14ac:dyDescent="0.3">
      <c r="A32" s="264" t="s">
        <v>38</v>
      </c>
      <c r="B32" s="265"/>
      <c r="C32" s="242"/>
      <c r="D32" s="243"/>
      <c r="E32" s="243"/>
      <c r="F32" s="243"/>
      <c r="G32" s="244"/>
    </row>
    <row r="33" spans="1:7" x14ac:dyDescent="0.3">
      <c r="A33" s="277" t="s">
        <v>89</v>
      </c>
      <c r="B33" s="278"/>
      <c r="C33" s="564">
        <f>'T1 ANSP'!K61-'T1 ANSP'!K28</f>
        <v>1000000</v>
      </c>
      <c r="D33" s="565">
        <f>'T1 ANSP'!L61-'T1 ANSP'!L28</f>
        <v>1000000</v>
      </c>
      <c r="E33" s="565">
        <f>'T1 ANSP'!M61-'T1 ANSP'!M28</f>
        <v>1000000</v>
      </c>
      <c r="F33" s="565">
        <f>'T1 ANSP'!N61-'T1 ANSP'!N28</f>
        <v>1000000</v>
      </c>
      <c r="G33" s="566">
        <f>'T1 ANSP'!O61-'T1 ANSP'!O28</f>
        <v>1000000</v>
      </c>
    </row>
    <row r="34" spans="1:7" x14ac:dyDescent="0.3">
      <c r="A34" s="450" t="s">
        <v>157</v>
      </c>
      <c r="B34" s="274"/>
      <c r="C34" s="275">
        <v>0.02</v>
      </c>
      <c r="D34" s="275">
        <v>0.02</v>
      </c>
      <c r="E34" s="275">
        <v>0.02</v>
      </c>
      <c r="F34" s="275">
        <v>0.02</v>
      </c>
      <c r="G34" s="276">
        <v>0.02</v>
      </c>
    </row>
    <row r="35" spans="1:7" x14ac:dyDescent="0.3">
      <c r="A35" s="450" t="s">
        <v>158</v>
      </c>
      <c r="B35" s="274"/>
      <c r="C35" s="275">
        <v>0.7</v>
      </c>
      <c r="D35" s="275">
        <v>0.7</v>
      </c>
      <c r="E35" s="275">
        <v>0.7</v>
      </c>
      <c r="F35" s="275">
        <v>0.7</v>
      </c>
      <c r="G35" s="276">
        <v>0.7</v>
      </c>
    </row>
    <row r="36" spans="1:7" x14ac:dyDescent="0.3">
      <c r="A36" s="450" t="s">
        <v>159</v>
      </c>
      <c r="B36" s="274"/>
      <c r="C36" s="275">
        <v>0.7</v>
      </c>
      <c r="D36" s="275">
        <v>0.7</v>
      </c>
      <c r="E36" s="275">
        <v>0.7</v>
      </c>
      <c r="F36" s="275">
        <v>0.7</v>
      </c>
      <c r="G36" s="276">
        <v>0.7</v>
      </c>
    </row>
    <row r="37" spans="1:7" x14ac:dyDescent="0.3">
      <c r="A37" s="450" t="s">
        <v>160</v>
      </c>
      <c r="B37" s="274"/>
      <c r="C37" s="499">
        <v>0.1</v>
      </c>
      <c r="D37" s="499">
        <v>0.1</v>
      </c>
      <c r="E37" s="499">
        <v>0.1</v>
      </c>
      <c r="F37" s="499">
        <v>0.1</v>
      </c>
      <c r="G37" s="557">
        <v>0.1</v>
      </c>
    </row>
    <row r="38" spans="1:7" x14ac:dyDescent="0.3">
      <c r="A38" s="449" t="s">
        <v>90</v>
      </c>
      <c r="B38" s="255"/>
      <c r="C38" s="282">
        <f>'T1 ANSP'!K68</f>
        <v>23433.187620045312</v>
      </c>
      <c r="D38" s="279">
        <f>'T1 ANSP'!L68</f>
        <v>23901.851372446217</v>
      </c>
      <c r="E38" s="279">
        <f>'T1 ANSP'!M68</f>
        <v>24379.888399895142</v>
      </c>
      <c r="F38" s="279">
        <f>'T1 ANSP'!N68</f>
        <v>24867.486167893047</v>
      </c>
      <c r="G38" s="281">
        <f>'T1 ANSP'!O68</f>
        <v>25364.835891250907</v>
      </c>
    </row>
    <row r="39" spans="1:7" x14ac:dyDescent="0.3">
      <c r="A39" s="450" t="s">
        <v>91</v>
      </c>
      <c r="B39" s="274"/>
      <c r="C39" s="282">
        <f>'T1 ANSP'!Q68</f>
        <v>24000</v>
      </c>
      <c r="D39" s="280">
        <f>'T1 ANSP'!R68</f>
        <v>25000</v>
      </c>
      <c r="E39" s="280">
        <f>'T1 ANSP'!S68</f>
        <v>26000</v>
      </c>
      <c r="F39" s="280"/>
      <c r="G39" s="281"/>
    </row>
    <row r="40" spans="1:7" x14ac:dyDescent="0.3">
      <c r="A40" s="283" t="s">
        <v>92</v>
      </c>
      <c r="B40" s="284"/>
      <c r="C40" s="500">
        <f>+C39/C38-1</f>
        <v>2.4188445428133809E-2</v>
      </c>
      <c r="D40" s="500">
        <f t="shared" ref="D40:E40" si="3">+D39/D38-1</f>
        <v>4.5944082340823034E-2</v>
      </c>
      <c r="E40" s="500">
        <f t="shared" si="3"/>
        <v>6.6452789837701864E-2</v>
      </c>
      <c r="F40" s="286"/>
      <c r="G40" s="287"/>
    </row>
    <row r="41" spans="1:7" x14ac:dyDescent="0.3">
      <c r="A41" s="260" t="s">
        <v>135</v>
      </c>
      <c r="B41" s="261"/>
      <c r="C41" s="307">
        <f>IF(C40&lt;-C37,((C40+C37)*-C33)+((C37-C34)*C36*C33),IF(C40&lt;=-C34,(C40+C34)*C36*-C33,IF(C40&lt;=C34,0,IF(C40&lt;=C37,-(C40-C34)*C35*C33,(-(C40-C37+(C37-C34)*C35)*C33)))))</f>
        <v>-2931.9117996936661</v>
      </c>
      <c r="D41" s="584">
        <f>IF(D40&lt;-D37,((D40+D37)*-D33)+((D37-D34)*D36*D33),IF(D40&lt;=-D34,(D40+D34)*D36*-D33,IF(D40&lt;=D34,0,IF(D40&lt;=D37,-(D40-D34)*D35*D33,(-(D40-D37+(D37-D34)*D35)*D33)))))</f>
        <v>-18160.857638576123</v>
      </c>
      <c r="E41" s="584">
        <f>IF(E40&lt;-E37,((E40+E37)*-E33)+((E37-E34)*E36*E33),IF(E40&lt;=-E34,(E40+E34)*E36*-E33,IF(E40&lt;=E34,0,IF(E40&lt;=E37,-(E40-E34)*E35*E33,(-(E40-E37+(E37-E34)*E35)*E33)))))</f>
        <v>-32516.952886391304</v>
      </c>
      <c r="F41" s="262"/>
      <c r="G41" s="263"/>
    </row>
    <row r="42" spans="1:7" ht="3" customHeight="1" x14ac:dyDescent="0.3">
      <c r="A42" s="236"/>
      <c r="B42" s="236"/>
      <c r="C42" s="236"/>
      <c r="D42" s="236"/>
      <c r="E42" s="236"/>
      <c r="F42" s="236"/>
      <c r="G42" s="236"/>
    </row>
    <row r="43" spans="1:7" x14ac:dyDescent="0.3">
      <c r="A43" s="240" t="s">
        <v>4</v>
      </c>
      <c r="B43" s="241"/>
      <c r="C43" s="242"/>
      <c r="D43" s="243"/>
      <c r="E43" s="243"/>
      <c r="F43" s="243"/>
      <c r="G43" s="244"/>
    </row>
    <row r="44" spans="1:7" x14ac:dyDescent="0.3">
      <c r="A44" s="293" t="s">
        <v>150</v>
      </c>
      <c r="B44" s="294"/>
      <c r="C44" s="730">
        <f>-(C12-C33)*C40</f>
        <v>0</v>
      </c>
      <c r="D44" s="731">
        <f t="shared" ref="D44:E44" si="4">-(D12-D33)*D40</f>
        <v>0</v>
      </c>
      <c r="E44" s="731">
        <f t="shared" si="4"/>
        <v>0</v>
      </c>
      <c r="F44" s="731"/>
      <c r="G44" s="726"/>
    </row>
    <row r="45" spans="1:7" x14ac:dyDescent="0.3">
      <c r="A45" s="298" t="s">
        <v>151</v>
      </c>
      <c r="B45" s="299"/>
      <c r="C45" s="730">
        <f>('T3 ANSP'!E17-'T3 ANSP'!E11+'T3 ANSP'!E28-'T3 ANSP'!E22+'T3 ANSP'!E35+'T3 ANSP'!E42+'T3 ANSP'!E49+'T3 ANSP'!E56+'T3 ANSP'!E63+'T3 ANSP'!E70+'T3 ANSP'!E86-'T3 ANSP'!E80+'T3 ANSP'!E97-'T3 ANSP'!E91+'T3 ANSP'!E114-'T3 ANSP'!E102-'T3 ANSP'!E108+'T3 ANSP'!E125-'T3 ANSP'!E119+'T3 ANSP'!E136-'T3 ANSP'!E130+'T3 ANSP'!E147-'T3 ANSP'!E141+'T3 ANSP'!E158-'T3 ANSP'!E152+'T3 ANSP'!E165+'T3 ANSP'!E172)*-C40</f>
        <v>-12.094222714066905</v>
      </c>
      <c r="D45" s="731">
        <f>('T3 ANSP'!F17-'T3 ANSP'!F11+'T3 ANSP'!F28-'T3 ANSP'!F22+'T3 ANSP'!F35+'T3 ANSP'!F42+'T3 ANSP'!F49+'T3 ANSP'!F56+'T3 ANSP'!F63+'T3 ANSP'!F70+'T3 ANSP'!F86-'T3 ANSP'!F80+'T3 ANSP'!F97-'T3 ANSP'!F91+'T3 ANSP'!F114-'T3 ANSP'!F102-'T3 ANSP'!F108+'T3 ANSP'!F125-'T3 ANSP'!F119+'T3 ANSP'!F136-'T3 ANSP'!F130+'T3 ANSP'!F147-'T3 ANSP'!F141+'T3 ANSP'!F158-'T3 ANSP'!F152+'T3 ANSP'!F165+'T3 ANSP'!F172)*-D40</f>
        <v>0</v>
      </c>
      <c r="E45" s="731">
        <f>('T3 ANSP'!G17-'T3 ANSP'!G11+'T3 ANSP'!G28-'T3 ANSP'!G22+'T3 ANSP'!G35+'T3 ANSP'!G42+'T3 ANSP'!G49+'T3 ANSP'!G56+'T3 ANSP'!G63+'T3 ANSP'!G70+'T3 ANSP'!G86-'T3 ANSP'!G80+'T3 ANSP'!G97-'T3 ANSP'!G91+'T3 ANSP'!G114-'T3 ANSP'!G102-'T3 ANSP'!G108+'T3 ANSP'!G125-'T3 ANSP'!G119+'T3 ANSP'!G136-'T3 ANSP'!G130+'T3 ANSP'!G147-'T3 ANSP'!G141+'T3 ANSP'!G158-'T3 ANSP'!G152+'T3 ANSP'!G165+'T3 ANSP'!G172)*-E40</f>
        <v>22.860159909964832</v>
      </c>
      <c r="F45" s="731"/>
      <c r="G45" s="726"/>
    </row>
    <row r="46" spans="1:7" x14ac:dyDescent="0.3">
      <c r="A46" s="245" t="s">
        <v>136</v>
      </c>
      <c r="B46" s="246"/>
      <c r="C46" s="307">
        <f>SUM(C44:C45)</f>
        <v>-12.094222714066905</v>
      </c>
      <c r="D46" s="495">
        <f>SUM(D44:D45)</f>
        <v>0</v>
      </c>
      <c r="E46" s="495">
        <f>SUM(E44:E45)</f>
        <v>22.860159909964832</v>
      </c>
      <c r="F46" s="262"/>
      <c r="G46" s="263"/>
    </row>
    <row r="47" spans="1:7" ht="10.9" customHeight="1" x14ac:dyDescent="0.3"/>
    <row r="48" spans="1:7" s="239" customFormat="1" x14ac:dyDescent="0.3">
      <c r="A48" s="237" t="s">
        <v>155</v>
      </c>
      <c r="B48" s="237"/>
      <c r="C48" s="238"/>
      <c r="D48" s="238"/>
      <c r="E48" s="238"/>
      <c r="F48" s="238"/>
      <c r="G48" s="238"/>
    </row>
    <row r="49" spans="1:11" ht="3.65" customHeight="1" x14ac:dyDescent="0.3">
      <c r="A49" s="236"/>
      <c r="B49" s="236"/>
      <c r="C49" s="236"/>
      <c r="D49" s="236"/>
      <c r="E49" s="236"/>
      <c r="F49" s="236"/>
      <c r="G49" s="236"/>
    </row>
    <row r="50" spans="1:11" x14ac:dyDescent="0.3">
      <c r="A50" s="264" t="s">
        <v>86</v>
      </c>
      <c r="B50" s="265"/>
      <c r="C50" s="242"/>
      <c r="D50" s="243"/>
      <c r="E50" s="243"/>
      <c r="F50" s="243"/>
      <c r="G50" s="244"/>
      <c r="I50" s="239"/>
      <c r="J50" s="239"/>
      <c r="K50" s="239"/>
    </row>
    <row r="51" spans="1:11" x14ac:dyDescent="0.3">
      <c r="A51" s="450" t="s">
        <v>152</v>
      </c>
      <c r="B51" s="274"/>
      <c r="C51" s="502">
        <v>2000</v>
      </c>
      <c r="D51" s="598">
        <v>-3000</v>
      </c>
      <c r="E51" s="706">
        <v>0</v>
      </c>
      <c r="F51" s="275"/>
      <c r="G51" s="276"/>
    </row>
    <row r="52" spans="1:11" x14ac:dyDescent="0.3">
      <c r="A52" s="450" t="s">
        <v>153</v>
      </c>
      <c r="B52" s="274"/>
      <c r="C52" s="502">
        <v>0</v>
      </c>
      <c r="D52" s="598">
        <v>0</v>
      </c>
      <c r="E52" s="706">
        <v>0</v>
      </c>
      <c r="F52" s="275"/>
      <c r="G52" s="276"/>
      <c r="I52" s="239"/>
      <c r="J52" s="239"/>
      <c r="K52" s="239"/>
    </row>
    <row r="53" spans="1:11" x14ac:dyDescent="0.3">
      <c r="A53" s="277" t="s">
        <v>154</v>
      </c>
      <c r="B53" s="278"/>
      <c r="C53" s="502">
        <v>0</v>
      </c>
      <c r="D53" s="598">
        <v>0</v>
      </c>
      <c r="E53" s="706">
        <v>0</v>
      </c>
      <c r="F53" s="251"/>
      <c r="G53" s="252"/>
    </row>
    <row r="54" spans="1:11" s="9" customFormat="1" x14ac:dyDescent="0.3">
      <c r="A54" s="301" t="s">
        <v>137</v>
      </c>
      <c r="B54" s="302"/>
      <c r="C54" s="307">
        <f>SUM(C51:C53)</f>
        <v>2000</v>
      </c>
      <c r="D54" s="584">
        <f t="shared" ref="D54:E54" si="5">SUM(D51:D53)</f>
        <v>-3000</v>
      </c>
      <c r="E54" s="584">
        <f t="shared" si="5"/>
        <v>0</v>
      </c>
      <c r="F54" s="262"/>
      <c r="G54" s="263"/>
      <c r="I54" s="239"/>
      <c r="J54" s="239"/>
      <c r="K54" s="239"/>
    </row>
    <row r="55" spans="1:11" ht="12" customHeight="1" x14ac:dyDescent="0.3">
      <c r="A55" s="236"/>
      <c r="B55" s="236"/>
      <c r="C55" s="236"/>
      <c r="D55" s="236"/>
      <c r="E55" s="236"/>
      <c r="F55" s="236"/>
      <c r="G55" s="236"/>
    </row>
    <row r="56" spans="1:11" s="239" customFormat="1" x14ac:dyDescent="0.3">
      <c r="A56" s="237" t="s">
        <v>2</v>
      </c>
      <c r="B56" s="237"/>
      <c r="C56" s="507"/>
      <c r="D56" s="507"/>
      <c r="E56" s="507"/>
      <c r="F56" s="238"/>
      <c r="G56" s="238"/>
    </row>
    <row r="57" spans="1:11" ht="3.65" customHeight="1" x14ac:dyDescent="0.3">
      <c r="A57" s="236"/>
      <c r="B57" s="236"/>
      <c r="C57" s="236"/>
      <c r="D57" s="236"/>
      <c r="E57" s="236"/>
      <c r="F57" s="236"/>
      <c r="G57" s="236"/>
    </row>
    <row r="58" spans="1:11" x14ac:dyDescent="0.3">
      <c r="A58" s="264" t="s">
        <v>87</v>
      </c>
      <c r="B58" s="265"/>
      <c r="C58" s="242"/>
      <c r="D58" s="243"/>
      <c r="E58" s="243"/>
      <c r="F58" s="243"/>
      <c r="G58" s="244"/>
    </row>
    <row r="59" spans="1:11" s="309" customFormat="1" x14ac:dyDescent="0.3">
      <c r="A59" s="301" t="s">
        <v>138</v>
      </c>
      <c r="B59" s="302"/>
      <c r="C59" s="782">
        <v>0</v>
      </c>
      <c r="D59" s="783">
        <v>0</v>
      </c>
      <c r="E59" s="784">
        <v>0</v>
      </c>
      <c r="F59" s="288"/>
      <c r="G59" s="289"/>
    </row>
    <row r="60" spans="1:11" ht="3.65" customHeight="1" x14ac:dyDescent="0.3">
      <c r="A60" s="236"/>
      <c r="B60" s="236"/>
      <c r="C60" s="236"/>
      <c r="D60" s="236"/>
      <c r="E60" s="236"/>
      <c r="F60" s="236"/>
      <c r="G60" s="236"/>
    </row>
    <row r="61" spans="1:11" x14ac:dyDescent="0.3">
      <c r="A61" s="264" t="s">
        <v>93</v>
      </c>
      <c r="B61" s="265"/>
      <c r="C61" s="242"/>
      <c r="D61" s="243"/>
      <c r="E61" s="243"/>
      <c r="F61" s="243"/>
      <c r="G61" s="244"/>
    </row>
    <row r="62" spans="1:11" x14ac:dyDescent="0.3">
      <c r="A62" s="303" t="s">
        <v>107</v>
      </c>
      <c r="B62" s="304"/>
      <c r="C62" s="782">
        <v>0</v>
      </c>
      <c r="D62" s="783">
        <v>0</v>
      </c>
      <c r="E62" s="784">
        <v>0</v>
      </c>
      <c r="F62" s="785"/>
      <c r="G62" s="786"/>
    </row>
    <row r="63" spans="1:11" x14ac:dyDescent="0.3">
      <c r="A63" s="310" t="s">
        <v>139</v>
      </c>
      <c r="B63" s="311"/>
      <c r="C63" s="782">
        <v>0</v>
      </c>
      <c r="D63" s="783">
        <v>0</v>
      </c>
      <c r="E63" s="784">
        <v>0</v>
      </c>
      <c r="F63" s="312"/>
      <c r="G63" s="313"/>
    </row>
    <row r="64" spans="1:11" ht="3" customHeight="1" x14ac:dyDescent="0.3">
      <c r="A64" s="236"/>
      <c r="B64" s="236"/>
      <c r="C64" s="236"/>
      <c r="D64" s="236"/>
      <c r="E64" s="236"/>
      <c r="F64" s="236"/>
      <c r="G64" s="236"/>
    </row>
    <row r="65" spans="1:7" x14ac:dyDescent="0.3">
      <c r="A65" s="264" t="s">
        <v>3</v>
      </c>
      <c r="B65" s="265"/>
      <c r="C65" s="242"/>
      <c r="D65" s="243"/>
      <c r="E65" s="243"/>
      <c r="F65" s="243"/>
      <c r="G65" s="244"/>
    </row>
    <row r="66" spans="1:7" x14ac:dyDescent="0.3">
      <c r="A66" s="310" t="s">
        <v>88</v>
      </c>
      <c r="B66" s="311"/>
      <c r="C66" s="929">
        <v>1000</v>
      </c>
      <c r="D66" s="930">
        <v>0</v>
      </c>
      <c r="E66" s="930">
        <v>0</v>
      </c>
      <c r="F66" s="930">
        <v>0</v>
      </c>
      <c r="G66" s="931">
        <v>0</v>
      </c>
    </row>
    <row r="67" spans="1:7" ht="3" customHeight="1" x14ac:dyDescent="0.3">
      <c r="A67" s="236"/>
      <c r="B67" s="236"/>
      <c r="C67" s="236"/>
      <c r="D67" s="236"/>
      <c r="E67" s="236"/>
      <c r="F67" s="236"/>
      <c r="G67" s="236"/>
    </row>
    <row r="68" spans="1:7" x14ac:dyDescent="0.3">
      <c r="A68" s="264" t="s">
        <v>36</v>
      </c>
      <c r="B68" s="265"/>
      <c r="C68" s="290"/>
      <c r="D68" s="291"/>
      <c r="E68" s="291"/>
      <c r="F68" s="291"/>
      <c r="G68" s="292"/>
    </row>
    <row r="69" spans="1:7" x14ac:dyDescent="0.3">
      <c r="A69" s="316" t="s">
        <v>140</v>
      </c>
      <c r="B69" s="317"/>
      <c r="C69" s="599">
        <v>0</v>
      </c>
      <c r="D69" s="600">
        <v>-2000</v>
      </c>
      <c r="E69" s="707">
        <v>-10000</v>
      </c>
      <c r="F69" s="295"/>
      <c r="G69" s="318"/>
    </row>
    <row r="70" spans="1:7" x14ac:dyDescent="0.3">
      <c r="A70" s="450" t="s">
        <v>141</v>
      </c>
      <c r="B70" s="274"/>
      <c r="C70" s="502">
        <v>0</v>
      </c>
      <c r="D70" s="601">
        <v>0</v>
      </c>
      <c r="E70" s="708">
        <v>0</v>
      </c>
      <c r="F70" s="250"/>
      <c r="G70" s="319"/>
    </row>
    <row r="71" spans="1:7" x14ac:dyDescent="0.3">
      <c r="A71" s="450" t="s">
        <v>142</v>
      </c>
      <c r="B71" s="274"/>
      <c r="C71" s="502">
        <v>-500</v>
      </c>
      <c r="D71" s="601">
        <v>0</v>
      </c>
      <c r="E71" s="708">
        <v>0</v>
      </c>
      <c r="F71" s="250"/>
      <c r="G71" s="319"/>
    </row>
    <row r="72" spans="1:7" x14ac:dyDescent="0.3">
      <c r="A72" s="450" t="s">
        <v>143</v>
      </c>
      <c r="B72" s="274"/>
      <c r="C72" s="595"/>
      <c r="D72" s="596"/>
      <c r="E72" s="596"/>
      <c r="F72" s="556"/>
      <c r="G72" s="641"/>
    </row>
    <row r="73" spans="1:7" x14ac:dyDescent="0.3">
      <c r="A73" s="320" t="s">
        <v>144</v>
      </c>
      <c r="B73" s="321"/>
      <c r="C73" s="307">
        <f>SUM(C69:C72)</f>
        <v>-500</v>
      </c>
      <c r="D73" s="584">
        <f t="shared" ref="D73:E73" si="6">SUM(D69:D72)</f>
        <v>-2000</v>
      </c>
      <c r="E73" s="584">
        <f t="shared" si="6"/>
        <v>-10000</v>
      </c>
      <c r="F73" s="262"/>
      <c r="G73" s="263"/>
    </row>
    <row r="74" spans="1:7" ht="4" customHeight="1" x14ac:dyDescent="0.3">
      <c r="A74" s="391"/>
      <c r="B74" s="391"/>
      <c r="C74" s="392"/>
      <c r="D74" s="392"/>
      <c r="E74" s="392"/>
      <c r="F74" s="392"/>
      <c r="G74" s="392"/>
    </row>
    <row r="75" spans="1:7" x14ac:dyDescent="0.3">
      <c r="A75" s="264" t="s">
        <v>94</v>
      </c>
      <c r="B75" s="265"/>
      <c r="C75" s="290"/>
      <c r="D75" s="291"/>
      <c r="E75" s="291"/>
      <c r="F75" s="291"/>
      <c r="G75" s="292"/>
    </row>
    <row r="76" spans="1:7" s="309" customFormat="1" x14ac:dyDescent="0.3">
      <c r="A76" s="320" t="s">
        <v>145</v>
      </c>
      <c r="B76" s="321"/>
      <c r="C76" s="950">
        <v>0</v>
      </c>
      <c r="D76" s="951">
        <v>0</v>
      </c>
      <c r="E76" s="942">
        <v>0</v>
      </c>
      <c r="F76" s="561"/>
      <c r="G76" s="562"/>
    </row>
    <row r="77" spans="1:7" ht="10" customHeight="1" x14ac:dyDescent="0.3">
      <c r="A77" s="391"/>
      <c r="B77" s="391"/>
      <c r="C77" s="585"/>
      <c r="D77" s="585"/>
      <c r="E77" s="585"/>
      <c r="F77" s="392"/>
      <c r="G77" s="392"/>
    </row>
    <row r="78" spans="1:7" x14ac:dyDescent="0.3">
      <c r="A78" s="410" t="s">
        <v>105</v>
      </c>
      <c r="B78" s="411"/>
      <c r="C78" s="586">
        <f>C19+C28+C41+C46+C54+C63+C73</f>
        <v>-844.00602240773287</v>
      </c>
      <c r="D78" s="587">
        <f>D19+D28+D41+D46+D54+D63+D73</f>
        <v>-32594.190971909331</v>
      </c>
      <c r="E78" s="587">
        <f>E19+E28+E41+E46+E54+E63+E73</f>
        <v>-59079.060046742692</v>
      </c>
      <c r="F78" s="413"/>
      <c r="G78" s="414"/>
    </row>
    <row r="79" spans="1:7" ht="26" customHeight="1" x14ac:dyDescent="0.3">
      <c r="A79" s="323"/>
      <c r="B79" s="236"/>
      <c r="C79" s="324"/>
      <c r="D79" s="324"/>
      <c r="E79" s="324"/>
      <c r="F79" s="324"/>
      <c r="G79" s="324"/>
    </row>
    <row r="80" spans="1:7" x14ac:dyDescent="0.3">
      <c r="A80" s="970" t="s">
        <v>39</v>
      </c>
      <c r="B80" s="971"/>
      <c r="C80" s="235">
        <v>2020</v>
      </c>
      <c r="D80" s="233">
        <v>2021</v>
      </c>
      <c r="E80" s="233">
        <v>2022</v>
      </c>
      <c r="F80" s="233">
        <v>2023</v>
      </c>
      <c r="G80" s="234">
        <v>2024</v>
      </c>
    </row>
    <row r="81" spans="1:7" x14ac:dyDescent="0.3">
      <c r="A81" s="266" t="s">
        <v>112</v>
      </c>
      <c r="B81" s="267"/>
      <c r="C81" s="727">
        <f>+C12</f>
        <v>1000000</v>
      </c>
      <c r="D81" s="728">
        <f>+D12</f>
        <v>1000000</v>
      </c>
      <c r="E81" s="728">
        <f>+E12</f>
        <v>1000000</v>
      </c>
      <c r="F81" s="728">
        <f>+F12</f>
        <v>1000000</v>
      </c>
      <c r="G81" s="729">
        <f>+G12</f>
        <v>1000000</v>
      </c>
    </row>
    <row r="82" spans="1:7" x14ac:dyDescent="0.3">
      <c r="A82" s="449" t="s">
        <v>113</v>
      </c>
      <c r="B82" s="255"/>
      <c r="C82" s="730">
        <f>'T3 ANSP'!E17</f>
        <v>-48147.380010118708</v>
      </c>
      <c r="D82" s="731">
        <f>'T3 ANSP'!F17</f>
        <v>-57523.386088450832</v>
      </c>
      <c r="E82" s="731">
        <f>'T3 ANSP'!G17</f>
        <v>0</v>
      </c>
      <c r="F82" s="731">
        <f>'T3 ANSP'!H17</f>
        <v>-8333.3333333332102</v>
      </c>
      <c r="G82" s="726">
        <f>'T3 ANSP'!I17</f>
        <v>-16584.967320261352</v>
      </c>
    </row>
    <row r="83" spans="1:7" x14ac:dyDescent="0.3">
      <c r="A83" s="449" t="s">
        <v>114</v>
      </c>
      <c r="B83" s="255"/>
      <c r="C83" s="730">
        <f>'T3 ANSP'!E28</f>
        <v>-104840.0392563629</v>
      </c>
      <c r="D83" s="731">
        <f>'T3 ANSP'!F28</f>
        <v>-78171.985525564814</v>
      </c>
      <c r="E83" s="731">
        <f>'T3 ANSP'!G28</f>
        <v>-2931.9117996936661</v>
      </c>
      <c r="F83" s="731">
        <f>'T3 ANSP'!H28</f>
        <v>-18160.857638576123</v>
      </c>
      <c r="G83" s="726">
        <f>'T3 ANSP'!I28</f>
        <v>-32516.952886391304</v>
      </c>
    </row>
    <row r="84" spans="1:7" x14ac:dyDescent="0.3">
      <c r="A84" s="325" t="s">
        <v>121</v>
      </c>
      <c r="B84" s="274"/>
      <c r="C84" s="730">
        <f>'T3 ANSP'!E35+'T3 ANSP'!E42+'T3 ANSP'!E49+'T3 ANSP'!E56+'T3 ANSP'!E63+'T3 ANSP'!E70+'T3 ANSP'!E75</f>
        <v>-100</v>
      </c>
      <c r="D84" s="731">
        <f>'T3 ANSP'!F35+'T3 ANSP'!F42+'T3 ANSP'!F49+'T3 ANSP'!F56+'T3 ANSP'!F63+'T3 ANSP'!F70+'T3 ANSP'!F75</f>
        <v>200</v>
      </c>
      <c r="E84" s="731">
        <f>'T3 ANSP'!G35+'T3 ANSP'!G42+'T3 ANSP'!G49+'T3 ANSP'!G56+'T3 ANSP'!G63+'T3 ANSP'!G70+'T3 ANSP'!G75</f>
        <v>700</v>
      </c>
      <c r="F84" s="731">
        <f>'T3 ANSP'!H35+'T3 ANSP'!H42+'T3 ANSP'!H49+'T3 ANSP'!H56+'T3 ANSP'!H63+'T3 ANSP'!H70+'T3 ANSP'!H75</f>
        <v>-1100</v>
      </c>
      <c r="G84" s="726">
        <f>'T3 ANSP'!I35+'T3 ANSP'!I42+'T3 ANSP'!I49+'T3 ANSP'!I56+'T3 ANSP'!I63+'T3 ANSP'!I70+'T3 ANSP'!I75</f>
        <v>0</v>
      </c>
    </row>
    <row r="85" spans="1:7" x14ac:dyDescent="0.3">
      <c r="A85" s="325" t="s">
        <v>122</v>
      </c>
      <c r="B85" s="274"/>
      <c r="C85" s="730">
        <f>'T3 ANSP'!E86</f>
        <v>-500</v>
      </c>
      <c r="D85" s="731">
        <f>'T3 ANSP'!F86</f>
        <v>250</v>
      </c>
      <c r="E85" s="731">
        <f>'T3 ANSP'!G86</f>
        <v>2000</v>
      </c>
      <c r="F85" s="731">
        <f>'T3 ANSP'!H86</f>
        <v>-3000</v>
      </c>
      <c r="G85" s="726">
        <f>'T3 ANSP'!I86</f>
        <v>0</v>
      </c>
    </row>
    <row r="86" spans="1:7" x14ac:dyDescent="0.3">
      <c r="A86" s="325" t="s">
        <v>123</v>
      </c>
      <c r="B86" s="274"/>
      <c r="C86" s="730">
        <f>'T3 ANSP'!E97</f>
        <v>0</v>
      </c>
      <c r="D86" s="731">
        <f>'T3 ANSP'!F97</f>
        <v>0</v>
      </c>
      <c r="E86" s="731">
        <f>'T3 ANSP'!G97</f>
        <v>0</v>
      </c>
      <c r="F86" s="731">
        <f>'T3 ANSP'!H97</f>
        <v>0</v>
      </c>
      <c r="G86" s="726">
        <f>'T3 ANSP'!I97</f>
        <v>0</v>
      </c>
    </row>
    <row r="87" spans="1:7" x14ac:dyDescent="0.3">
      <c r="A87" s="325" t="s">
        <v>124</v>
      </c>
      <c r="B87" s="274"/>
      <c r="C87" s="730">
        <f>'T3 ANSP'!E114</f>
        <v>10969.710688515659</v>
      </c>
      <c r="D87" s="731">
        <f>'T3 ANSP'!F114</f>
        <v>17432.411892332686</v>
      </c>
      <c r="E87" s="731">
        <f>'T3 ANSP'!G114</f>
        <v>3437.6064383095536</v>
      </c>
      <c r="F87" s="731">
        <f>'T3 ANSP'!H114</f>
        <v>5412.8083222690702</v>
      </c>
      <c r="G87" s="726">
        <f>'T3 ANSP'!I114</f>
        <v>-213.02735210378918</v>
      </c>
    </row>
    <row r="88" spans="1:7" x14ac:dyDescent="0.3">
      <c r="A88" s="277" t="s">
        <v>125</v>
      </c>
      <c r="B88" s="278"/>
      <c r="C88" s="730">
        <f>'T3 ANSP'!E125+'T3 ANSP'!E136+'T3 ANSP'!E147+'T3 ANSP'!E158</f>
        <v>-1500</v>
      </c>
      <c r="D88" s="731">
        <f>'T3 ANSP'!F125+'T3 ANSP'!F136+'T3 ANSP'!F147+'T3 ANSP'!F158</f>
        <v>-4000</v>
      </c>
      <c r="E88" s="731">
        <f>'T3 ANSP'!G125+'T3 ANSP'!G136+'T3 ANSP'!G147+'T3 ANSP'!G158</f>
        <v>0</v>
      </c>
      <c r="F88" s="731">
        <f>'T3 ANSP'!H125+'T3 ANSP'!H136+'T3 ANSP'!H147+'T3 ANSP'!H158</f>
        <v>-2000</v>
      </c>
      <c r="G88" s="726">
        <f>'T3 ANSP'!I125+'T3 ANSP'!I136+'T3 ANSP'!I147+'T3 ANSP'!I158</f>
        <v>-10000</v>
      </c>
    </row>
    <row r="89" spans="1:7" x14ac:dyDescent="0.3">
      <c r="A89" s="277" t="s">
        <v>126</v>
      </c>
      <c r="B89" s="278"/>
      <c r="C89" s="730">
        <f>'T3 ANSP'!E172</f>
        <v>1000</v>
      </c>
      <c r="D89" s="731">
        <f>'T3 ANSP'!F172</f>
        <v>0</v>
      </c>
      <c r="E89" s="731">
        <f>'T3 ANSP'!G172</f>
        <v>0</v>
      </c>
      <c r="F89" s="731">
        <f>'T3 ANSP'!H172</f>
        <v>0</v>
      </c>
      <c r="G89" s="726">
        <f>'T3 ANSP'!I172</f>
        <v>0</v>
      </c>
    </row>
    <row r="90" spans="1:7" x14ac:dyDescent="0.3">
      <c r="A90" s="325" t="s">
        <v>127</v>
      </c>
      <c r="B90" s="326"/>
      <c r="C90" s="732">
        <f>'T3 ANSP'!E165</f>
        <v>0</v>
      </c>
      <c r="D90" s="733">
        <f>'T3 ANSP'!F165</f>
        <v>0</v>
      </c>
      <c r="E90" s="733">
        <f>'T3 ANSP'!G165</f>
        <v>0</v>
      </c>
      <c r="F90" s="733">
        <f>'T3 ANSP'!H165</f>
        <v>0</v>
      </c>
      <c r="G90" s="734">
        <f>'T3 ANSP'!I165</f>
        <v>0</v>
      </c>
    </row>
    <row r="91" spans="1:7" x14ac:dyDescent="0.3">
      <c r="A91" s="327" t="s">
        <v>106</v>
      </c>
      <c r="B91" s="328"/>
      <c r="C91" s="588">
        <f>SUM(C81:C90)</f>
        <v>856882.29142203403</v>
      </c>
      <c r="D91" s="588">
        <f>SUM(D81:D90)</f>
        <v>878187.04027831706</v>
      </c>
      <c r="E91" s="588">
        <f>SUM(E81:E90)</f>
        <v>1003205.6946386158</v>
      </c>
      <c r="F91" s="588">
        <f>SUM(F81:F90)</f>
        <v>972818.6173503598</v>
      </c>
      <c r="G91" s="588">
        <f>SUM(G81:G90)</f>
        <v>940685.05244124343</v>
      </c>
    </row>
    <row r="92" spans="1:7" x14ac:dyDescent="0.3">
      <c r="A92" s="245" t="s">
        <v>111</v>
      </c>
      <c r="B92" s="246"/>
      <c r="C92" s="448">
        <f>'T1 ANSP'!K68</f>
        <v>23433.187620045312</v>
      </c>
      <c r="D92" s="448">
        <f>'T1 ANSP'!L68</f>
        <v>23901.851372446217</v>
      </c>
      <c r="E92" s="448">
        <f>'T1 ANSP'!M68</f>
        <v>24379.888399895142</v>
      </c>
      <c r="F92" s="448">
        <f>'T1 ANSP'!N68</f>
        <v>24867.486167893047</v>
      </c>
      <c r="G92" s="448">
        <f>'T1 ANSP'!O68</f>
        <v>25364.835891250907</v>
      </c>
    </row>
    <row r="93" spans="1:7" x14ac:dyDescent="0.3">
      <c r="A93" s="245" t="s">
        <v>108</v>
      </c>
      <c r="B93" s="246"/>
      <c r="C93" s="589">
        <f>C91/C92</f>
        <v>36.567039248601262</v>
      </c>
      <c r="D93" s="589">
        <f t="shared" ref="D93:G93" si="7">D91/D92</f>
        <v>36.741381518700308</v>
      </c>
      <c r="E93" s="589">
        <f t="shared" si="7"/>
        <v>41.148904301093133</v>
      </c>
      <c r="F93" s="589">
        <f t="shared" si="7"/>
        <v>39.120102883836608</v>
      </c>
      <c r="G93" s="589">
        <f t="shared" si="7"/>
        <v>37.086187211079647</v>
      </c>
    </row>
    <row r="94" spans="1:7" x14ac:dyDescent="0.3">
      <c r="A94" s="245" t="s">
        <v>110</v>
      </c>
      <c r="B94" s="246"/>
      <c r="C94" s="903">
        <v>0</v>
      </c>
      <c r="D94" s="903">
        <v>0</v>
      </c>
      <c r="E94" s="903">
        <v>0</v>
      </c>
      <c r="F94" s="903">
        <v>0</v>
      </c>
      <c r="G94" s="904">
        <v>0</v>
      </c>
    </row>
    <row r="95" spans="1:7" ht="10" customHeight="1" x14ac:dyDescent="0.3">
      <c r="A95" s="391"/>
      <c r="B95" s="391"/>
      <c r="C95" s="585"/>
      <c r="D95" s="585"/>
      <c r="E95" s="585"/>
      <c r="F95" s="585"/>
      <c r="G95" s="585"/>
    </row>
    <row r="96" spans="1:7" x14ac:dyDescent="0.3">
      <c r="A96" s="417" t="s">
        <v>109</v>
      </c>
      <c r="B96" s="411"/>
      <c r="C96" s="927">
        <f t="shared" ref="C96:F96" si="8">C93+C94</f>
        <v>36.567039248601262</v>
      </c>
      <c r="D96" s="927">
        <f t="shared" si="8"/>
        <v>36.741381518700308</v>
      </c>
      <c r="E96" s="927">
        <f t="shared" si="8"/>
        <v>41.148904301093133</v>
      </c>
      <c r="F96" s="927">
        <f t="shared" si="8"/>
        <v>39.120102883836608</v>
      </c>
      <c r="G96" s="928">
        <f>G93+G94</f>
        <v>37.086187211079647</v>
      </c>
    </row>
    <row r="97" spans="1:10" s="416" customFormat="1" x14ac:dyDescent="0.3">
      <c r="A97" s="323"/>
      <c r="B97" s="236"/>
      <c r="C97" s="415"/>
      <c r="D97" s="415"/>
      <c r="E97" s="415"/>
      <c r="F97" s="415"/>
      <c r="G97" s="415"/>
      <c r="H97" s="228"/>
      <c r="I97" s="228"/>
      <c r="J97" s="228"/>
    </row>
    <row r="98" spans="1:10" s="239" customFormat="1" x14ac:dyDescent="0.3">
      <c r="A98" s="229" t="s">
        <v>55</v>
      </c>
      <c r="B98" s="329"/>
      <c r="C98" s="330"/>
      <c r="D98" s="330"/>
      <c r="E98" s="330"/>
      <c r="F98" s="330"/>
      <c r="G98" s="330"/>
    </row>
    <row r="99" spans="1:10" s="239" customFormat="1" x14ac:dyDescent="0.3">
      <c r="A99" s="331" t="s">
        <v>146</v>
      </c>
      <c r="B99" s="329"/>
      <c r="C99" s="504"/>
      <c r="D99" s="504"/>
      <c r="E99" s="504"/>
      <c r="F99" s="504"/>
      <c r="G99" s="504"/>
    </row>
    <row r="100" spans="1:10" s="239" customFormat="1" x14ac:dyDescent="0.3">
      <c r="A100" s="332"/>
      <c r="B100" s="329"/>
      <c r="C100" s="330"/>
      <c r="D100" s="330"/>
      <c r="E100" s="330"/>
      <c r="F100" s="330"/>
      <c r="G100" s="330"/>
    </row>
  </sheetData>
  <mergeCells count="4">
    <mergeCell ref="A1:G1"/>
    <mergeCell ref="C5:G5"/>
    <mergeCell ref="A7:B7"/>
    <mergeCell ref="A80:B80"/>
  </mergeCells>
  <printOptions horizontalCentered="1"/>
  <pageMargins left="0.23622047244094491" right="0.23622047244094491" top="0.74803149606299213" bottom="0.74803149606299213" header="0.31496062992125984"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4"/>
  <sheetViews>
    <sheetView showGridLines="0" topLeftCell="A37" zoomScale="85" zoomScaleNormal="85" workbookViewId="0">
      <selection activeCell="J45" sqref="J45"/>
    </sheetView>
  </sheetViews>
  <sheetFormatPr defaultColWidth="8.81640625" defaultRowHeight="13" x14ac:dyDescent="0.3"/>
  <cols>
    <col min="1" max="1" width="24" style="229" customWidth="1"/>
    <col min="2" max="2" width="49.54296875" style="229" customWidth="1"/>
    <col min="3" max="7" width="12.54296875" style="229" customWidth="1"/>
    <col min="8" max="11" width="8.81640625" style="228"/>
    <col min="12" max="13" width="8.90625" style="228" bestFit="1" customWidth="1"/>
    <col min="14" max="16" width="9.1796875" style="228" bestFit="1" customWidth="1"/>
    <col min="17" max="16384" width="8.81640625" style="228"/>
  </cols>
  <sheetData>
    <row r="1" spans="1:11" x14ac:dyDescent="0.3">
      <c r="A1" s="966" t="s">
        <v>0</v>
      </c>
      <c r="B1" s="966"/>
      <c r="C1" s="966"/>
      <c r="D1" s="966"/>
      <c r="E1" s="966"/>
      <c r="F1" s="966"/>
      <c r="G1" s="966"/>
    </row>
    <row r="2" spans="1:11" x14ac:dyDescent="0.3">
      <c r="A2" s="451"/>
      <c r="B2" s="451"/>
      <c r="G2" s="2"/>
    </row>
    <row r="3" spans="1:11" x14ac:dyDescent="0.3">
      <c r="A3" s="230" t="s">
        <v>271</v>
      </c>
      <c r="B3" s="231"/>
      <c r="C3" s="228"/>
      <c r="D3" s="228"/>
      <c r="E3" s="8"/>
      <c r="F3" s="228"/>
      <c r="G3" s="228"/>
    </row>
    <row r="4" spans="1:11" x14ac:dyDescent="0.3">
      <c r="A4" s="350" t="s">
        <v>167</v>
      </c>
      <c r="B4" s="231"/>
      <c r="C4" s="228"/>
      <c r="D4" s="228"/>
      <c r="E4" s="8"/>
      <c r="F4" s="228"/>
      <c r="G4" s="228"/>
    </row>
    <row r="5" spans="1:11" x14ac:dyDescent="0.3">
      <c r="A5" s="232" t="s">
        <v>273</v>
      </c>
      <c r="B5" s="231"/>
      <c r="C5" s="967" t="s">
        <v>284</v>
      </c>
      <c r="D5" s="968"/>
      <c r="E5" s="968"/>
      <c r="F5" s="968"/>
      <c r="G5" s="969"/>
    </row>
    <row r="6" spans="1:11" x14ac:dyDescent="0.3">
      <c r="A6" s="231"/>
      <c r="B6" s="231"/>
    </row>
    <row r="7" spans="1:11" x14ac:dyDescent="0.3">
      <c r="A7" s="970" t="s">
        <v>82</v>
      </c>
      <c r="B7" s="971"/>
      <c r="C7" s="235">
        <v>2020</v>
      </c>
      <c r="D7" s="233">
        <v>2021</v>
      </c>
      <c r="E7" s="233">
        <v>2022</v>
      </c>
      <c r="F7" s="233">
        <v>2023</v>
      </c>
      <c r="G7" s="234">
        <v>2024</v>
      </c>
    </row>
    <row r="8" spans="1:11" x14ac:dyDescent="0.3">
      <c r="A8" s="236"/>
      <c r="B8" s="236"/>
      <c r="C8" s="236"/>
      <c r="D8" s="236"/>
      <c r="E8" s="236"/>
      <c r="F8" s="236"/>
      <c r="G8" s="236"/>
    </row>
    <row r="9" spans="1:11" s="239" customFormat="1" x14ac:dyDescent="0.3">
      <c r="A9" s="237" t="s">
        <v>1</v>
      </c>
      <c r="B9" s="237"/>
      <c r="C9" s="238"/>
      <c r="D9" s="238"/>
      <c r="E9" s="238"/>
      <c r="F9" s="238"/>
      <c r="G9" s="238"/>
    </row>
    <row r="10" spans="1:11" ht="3" customHeight="1" x14ac:dyDescent="0.3">
      <c r="A10" s="236"/>
      <c r="B10" s="236"/>
      <c r="C10" s="236"/>
      <c r="D10" s="236"/>
      <c r="E10" s="236"/>
      <c r="F10" s="236"/>
      <c r="G10" s="236"/>
    </row>
    <row r="11" spans="1:11" x14ac:dyDescent="0.3">
      <c r="A11" s="264" t="s">
        <v>69</v>
      </c>
      <c r="B11" s="265"/>
      <c r="C11" s="242"/>
      <c r="D11" s="243"/>
      <c r="E11" s="243"/>
      <c r="F11" s="243"/>
      <c r="G11" s="244"/>
    </row>
    <row r="12" spans="1:11" x14ac:dyDescent="0.3">
      <c r="A12" s="260" t="s">
        <v>128</v>
      </c>
      <c r="B12" s="261"/>
      <c r="C12" s="735">
        <f>+'T1 MET'!K61</f>
        <v>51300</v>
      </c>
      <c r="D12" s="736">
        <f>+'T1 MET'!L61</f>
        <v>51300</v>
      </c>
      <c r="E12" s="736">
        <f>+'T1 MET'!M61</f>
        <v>51300</v>
      </c>
      <c r="F12" s="736">
        <f>+'T1 MET'!N61</f>
        <v>51300</v>
      </c>
      <c r="G12" s="737">
        <f>+'T1 MET'!O61</f>
        <v>51300</v>
      </c>
    </row>
    <row r="13" spans="1:11" ht="3" customHeight="1" x14ac:dyDescent="0.3">
      <c r="A13" s="236"/>
      <c r="B13" s="236"/>
      <c r="C13" s="576"/>
      <c r="D13" s="576"/>
      <c r="E13" s="576"/>
      <c r="F13" s="576"/>
      <c r="G13" s="576"/>
    </row>
    <row r="14" spans="1:11" x14ac:dyDescent="0.3">
      <c r="A14" s="240" t="s">
        <v>85</v>
      </c>
      <c r="B14" s="241"/>
      <c r="C14" s="577"/>
      <c r="D14" s="578"/>
      <c r="E14" s="578"/>
      <c r="F14" s="578"/>
      <c r="G14" s="590"/>
    </row>
    <row r="15" spans="1:11" x14ac:dyDescent="0.3">
      <c r="A15" s="248" t="s">
        <v>43</v>
      </c>
      <c r="B15" s="249"/>
      <c r="C15" s="738">
        <f>'T1 MET'!K61-'T1 MET'!K15-'T1 MET'!K16</f>
        <v>50000</v>
      </c>
      <c r="D15" s="739">
        <f>'T1 MET'!L61-'T1 MET'!L15-'T1 MET'!L16</f>
        <v>50000</v>
      </c>
      <c r="E15" s="739">
        <f>'T1 MET'!M61-'T1 MET'!M15-'T1 MET'!M16</f>
        <v>50000</v>
      </c>
      <c r="F15" s="739">
        <f>'T1 MET'!N61-'T1 MET'!N15-'T1 MET'!N16</f>
        <v>50000</v>
      </c>
      <c r="G15" s="740">
        <f>'T1 MET'!O61-'T1 MET'!O15-'T1 MET'!O16</f>
        <v>50000</v>
      </c>
      <c r="H15" s="416"/>
      <c r="I15" s="416"/>
      <c r="J15" s="416"/>
      <c r="K15" s="416"/>
    </row>
    <row r="16" spans="1:11" x14ac:dyDescent="0.3">
      <c r="A16" s="253" t="s">
        <v>42</v>
      </c>
      <c r="B16" s="254"/>
      <c r="C16" s="591">
        <f>+'T1 ANSP'!K65</f>
        <v>105.0804</v>
      </c>
      <c r="D16" s="565">
        <f>+'T1 ANSP'!L65</f>
        <v>107.182008</v>
      </c>
      <c r="E16" s="565">
        <f>+'T1 ANSP'!M65</f>
        <v>109.32564816</v>
      </c>
      <c r="F16" s="565"/>
      <c r="G16" s="566"/>
    </row>
    <row r="17" spans="1:7" x14ac:dyDescent="0.3">
      <c r="A17" s="449" t="s">
        <v>41</v>
      </c>
      <c r="B17" s="255"/>
      <c r="C17" s="591">
        <f>+'T1 ANSP'!Q65</f>
        <v>105.08040000000001</v>
      </c>
      <c r="D17" s="569">
        <f>+'T1 ANSP'!R65</f>
        <v>106.13120400000001</v>
      </c>
      <c r="E17" s="569">
        <f>+'T1 ANSP'!S65</f>
        <v>107.19251604000002</v>
      </c>
      <c r="F17" s="569"/>
      <c r="G17" s="592"/>
    </row>
    <row r="18" spans="1:7" x14ac:dyDescent="0.3">
      <c r="A18" s="258" t="s">
        <v>40</v>
      </c>
      <c r="B18" s="259"/>
      <c r="C18" s="497">
        <f>+C17/C16-1</f>
        <v>0</v>
      </c>
      <c r="D18" s="498">
        <f t="shared" ref="D18:E18" si="0">+D17/D16-1</f>
        <v>-9.8039215686273051E-3</v>
      </c>
      <c r="E18" s="498">
        <f t="shared" si="0"/>
        <v>-1.9511726259131001E-2</v>
      </c>
      <c r="F18" s="256"/>
      <c r="G18" s="257"/>
    </row>
    <row r="19" spans="1:7" x14ac:dyDescent="0.3">
      <c r="A19" s="260" t="s">
        <v>133</v>
      </c>
      <c r="B19" s="261"/>
      <c r="C19" s="307">
        <f>+C15*C18</f>
        <v>0</v>
      </c>
      <c r="D19" s="495">
        <f t="shared" ref="D19:E19" si="1">+D15*D18</f>
        <v>-490.19607843136527</v>
      </c>
      <c r="E19" s="495">
        <f t="shared" si="1"/>
        <v>-975.58631295655005</v>
      </c>
      <c r="F19" s="262"/>
      <c r="G19" s="263"/>
    </row>
    <row r="20" spans="1:7" ht="3" customHeight="1" x14ac:dyDescent="0.3">
      <c r="A20" s="236"/>
      <c r="B20" s="236"/>
      <c r="C20" s="236"/>
      <c r="D20" s="236"/>
      <c r="E20" s="236"/>
      <c r="F20" s="236"/>
      <c r="G20" s="236"/>
    </row>
    <row r="21" spans="1:7" x14ac:dyDescent="0.3">
      <c r="A21" s="264" t="s">
        <v>100</v>
      </c>
      <c r="B21" s="265"/>
      <c r="C21" s="242"/>
      <c r="D21" s="243"/>
      <c r="E21" s="243"/>
      <c r="F21" s="243"/>
      <c r="G21" s="244"/>
    </row>
    <row r="22" spans="1:7" x14ac:dyDescent="0.3">
      <c r="A22" s="266" t="s">
        <v>165</v>
      </c>
      <c r="B22" s="267"/>
      <c r="C22" s="593">
        <v>0</v>
      </c>
      <c r="D22" s="594">
        <v>0</v>
      </c>
      <c r="E22" s="594">
        <v>0</v>
      </c>
      <c r="F22" s="268"/>
      <c r="G22" s="269"/>
    </row>
    <row r="23" spans="1:7" x14ac:dyDescent="0.3">
      <c r="A23" s="393" t="s">
        <v>129</v>
      </c>
      <c r="B23" s="271"/>
      <c r="C23" s="744"/>
      <c r="D23" s="745"/>
      <c r="E23" s="745"/>
      <c r="F23" s="746"/>
      <c r="G23" s="747"/>
    </row>
    <row r="24" spans="1:7" x14ac:dyDescent="0.3">
      <c r="A24" s="393" t="s">
        <v>130</v>
      </c>
      <c r="B24" s="271"/>
      <c r="C24" s="748"/>
      <c r="D24" s="749"/>
      <c r="E24" s="749"/>
      <c r="F24" s="746"/>
      <c r="G24" s="747"/>
    </row>
    <row r="25" spans="1:7" x14ac:dyDescent="0.3">
      <c r="A25" s="270" t="s">
        <v>131</v>
      </c>
      <c r="B25" s="271"/>
      <c r="C25" s="597">
        <v>0</v>
      </c>
      <c r="D25" s="598">
        <v>0</v>
      </c>
      <c r="E25" s="598">
        <v>0</v>
      </c>
      <c r="F25" s="272"/>
      <c r="G25" s="273"/>
    </row>
    <row r="26" spans="1:7" x14ac:dyDescent="0.3">
      <c r="A26" s="270" t="s">
        <v>149</v>
      </c>
      <c r="B26" s="271"/>
      <c r="C26" s="597">
        <v>0</v>
      </c>
      <c r="D26" s="598">
        <v>0</v>
      </c>
      <c r="E26" s="598">
        <v>0</v>
      </c>
      <c r="F26" s="272"/>
      <c r="G26" s="273"/>
    </row>
    <row r="27" spans="1:7" x14ac:dyDescent="0.3">
      <c r="A27" s="270" t="s">
        <v>132</v>
      </c>
      <c r="B27" s="271"/>
      <c r="C27" s="597">
        <v>0</v>
      </c>
      <c r="D27" s="598">
        <v>0</v>
      </c>
      <c r="E27" s="598">
        <v>0</v>
      </c>
      <c r="F27" s="272"/>
      <c r="G27" s="273"/>
    </row>
    <row r="28" spans="1:7" x14ac:dyDescent="0.3">
      <c r="A28" s="245" t="s">
        <v>134</v>
      </c>
      <c r="B28" s="246"/>
      <c r="C28" s="307">
        <f>SUM(C22:C27)</f>
        <v>0</v>
      </c>
      <c r="D28" s="495">
        <f t="shared" ref="D28:E28" si="2">SUM(D22:D27)</f>
        <v>0</v>
      </c>
      <c r="E28" s="495">
        <f t="shared" si="2"/>
        <v>0</v>
      </c>
      <c r="F28" s="262"/>
      <c r="G28" s="263"/>
    </row>
    <row r="29" spans="1:7" ht="10.9" customHeight="1" x14ac:dyDescent="0.3"/>
    <row r="30" spans="1:7" s="239" customFormat="1" x14ac:dyDescent="0.3">
      <c r="A30" s="237" t="s">
        <v>37</v>
      </c>
      <c r="B30" s="237"/>
      <c r="C30" s="238"/>
      <c r="D30" s="238"/>
      <c r="E30" s="238"/>
      <c r="F30" s="238"/>
      <c r="G30" s="238"/>
    </row>
    <row r="31" spans="1:7" ht="1.9" customHeight="1" x14ac:dyDescent="0.3">
      <c r="A31" s="236"/>
      <c r="B31" s="236"/>
      <c r="C31" s="236"/>
      <c r="D31" s="236"/>
      <c r="E31" s="236"/>
      <c r="F31" s="236"/>
      <c r="G31" s="236"/>
    </row>
    <row r="32" spans="1:7" x14ac:dyDescent="0.3">
      <c r="A32" s="264" t="s">
        <v>38</v>
      </c>
      <c r="B32" s="265"/>
      <c r="C32" s="242"/>
      <c r="D32" s="243"/>
      <c r="E32" s="243"/>
      <c r="F32" s="243"/>
      <c r="G32" s="244"/>
    </row>
    <row r="33" spans="1:7" x14ac:dyDescent="0.3">
      <c r="A33" s="277" t="s">
        <v>89</v>
      </c>
      <c r="B33" s="278"/>
      <c r="C33" s="748"/>
      <c r="D33" s="750"/>
      <c r="E33" s="750"/>
      <c r="F33" s="751"/>
      <c r="G33" s="752"/>
    </row>
    <row r="34" spans="1:7" x14ac:dyDescent="0.3">
      <c r="A34" s="450" t="s">
        <v>157</v>
      </c>
      <c r="B34" s="274"/>
      <c r="C34" s="753"/>
      <c r="D34" s="753"/>
      <c r="E34" s="753"/>
      <c r="F34" s="754"/>
      <c r="G34" s="755"/>
    </row>
    <row r="35" spans="1:7" x14ac:dyDescent="0.3">
      <c r="A35" s="450" t="s">
        <v>158</v>
      </c>
      <c r="B35" s="274"/>
      <c r="C35" s="753"/>
      <c r="D35" s="753"/>
      <c r="E35" s="753"/>
      <c r="F35" s="754"/>
      <c r="G35" s="755"/>
    </row>
    <row r="36" spans="1:7" x14ac:dyDescent="0.3">
      <c r="A36" s="450" t="s">
        <v>159</v>
      </c>
      <c r="B36" s="274"/>
      <c r="C36" s="753"/>
      <c r="D36" s="753"/>
      <c r="E36" s="753"/>
      <c r="F36" s="754"/>
      <c r="G36" s="755"/>
    </row>
    <row r="37" spans="1:7" x14ac:dyDescent="0.3">
      <c r="A37" s="450" t="s">
        <v>160</v>
      </c>
      <c r="B37" s="274"/>
      <c r="C37" s="756"/>
      <c r="D37" s="756"/>
      <c r="E37" s="756"/>
      <c r="F37" s="754"/>
      <c r="G37" s="755"/>
    </row>
    <row r="38" spans="1:7" x14ac:dyDescent="0.3">
      <c r="A38" s="449" t="s">
        <v>90</v>
      </c>
      <c r="B38" s="255"/>
      <c r="C38" s="282">
        <f>'T1 MET'!K68</f>
        <v>23433.187620045312</v>
      </c>
      <c r="D38" s="279">
        <f>'T1 MET'!L68</f>
        <v>23901.851372446217</v>
      </c>
      <c r="E38" s="279">
        <f>'T1 MET'!M68</f>
        <v>24379.888399895142</v>
      </c>
      <c r="F38" s="279"/>
      <c r="G38" s="281"/>
    </row>
    <row r="39" spans="1:7" x14ac:dyDescent="0.3">
      <c r="A39" s="450" t="s">
        <v>91</v>
      </c>
      <c r="B39" s="274"/>
      <c r="C39" s="282">
        <f>'T1 MET'!Q68</f>
        <v>24000</v>
      </c>
      <c r="D39" s="280">
        <f>'T1 MET'!R68</f>
        <v>25000</v>
      </c>
      <c r="E39" s="280">
        <f>'T1 MET'!S68</f>
        <v>26000</v>
      </c>
      <c r="F39" s="280"/>
      <c r="G39" s="281"/>
    </row>
    <row r="40" spans="1:7" x14ac:dyDescent="0.3">
      <c r="A40" s="283" t="s">
        <v>92</v>
      </c>
      <c r="B40" s="284"/>
      <c r="C40" s="500">
        <f>+C39/C38-1</f>
        <v>2.4188445428133809E-2</v>
      </c>
      <c r="D40" s="500">
        <f t="shared" ref="D40:E40" si="3">+D39/D38-1</f>
        <v>4.5944082340823034E-2</v>
      </c>
      <c r="E40" s="500">
        <f t="shared" si="3"/>
        <v>6.6452789837701864E-2</v>
      </c>
      <c r="F40" s="286"/>
      <c r="G40" s="287"/>
    </row>
    <row r="41" spans="1:7" x14ac:dyDescent="0.3">
      <c r="A41" s="260" t="s">
        <v>135</v>
      </c>
      <c r="B41" s="261"/>
      <c r="C41" s="307">
        <f>IF(C40&lt;-C37,((C40+C37)*-C33)+((C37-C34)*C36*C33),IF(C40&lt;=-C34,(C40+C34)*C36*-C33,IF(C40&lt;=C34,0,IF(C40&lt;=C37,-(C40-C34)*C35*C33,(-(C40-C37+(C37-C34)*C35)*C33)))))</f>
        <v>0</v>
      </c>
      <c r="D41" s="495">
        <f>IF(D40&lt;-D37,((D40+D37)*-D33)+((D37-D34)*D36*D33),IF(D40&lt;=-D34,(D40+D34)*D36*-D33,IF(D40&lt;=D34,0,IF(D40&lt;=D37,-(D40-D34)*D35*D33,(-(D40-D37+(D37-D34)*D35)*D33)))))</f>
        <v>0</v>
      </c>
      <c r="E41" s="495">
        <f>IF(E40&lt;-E37,((E40+E37)*-E33)+((E37-E34)*E36*E33),IF(E40&lt;=-E34,(E40+E34)*E36*-E33,IF(E40&lt;=E34,0,IF(E40&lt;=E37,-(E40-E34)*E35*E33,(-(E40-E37+(E37-E34)*E35)*E33)))))</f>
        <v>0</v>
      </c>
      <c r="F41" s="262"/>
      <c r="G41" s="263"/>
    </row>
    <row r="42" spans="1:7" ht="3" customHeight="1" x14ac:dyDescent="0.3">
      <c r="A42" s="236"/>
      <c r="B42" s="236"/>
      <c r="C42" s="236"/>
      <c r="D42" s="236"/>
      <c r="E42" s="236"/>
      <c r="F42" s="236"/>
      <c r="G42" s="236"/>
    </row>
    <row r="43" spans="1:7" x14ac:dyDescent="0.3">
      <c r="A43" s="240" t="s">
        <v>4</v>
      </c>
      <c r="B43" s="241"/>
      <c r="C43" s="242"/>
      <c r="D43" s="243"/>
      <c r="E43" s="243"/>
      <c r="F43" s="243"/>
      <c r="G43" s="244"/>
    </row>
    <row r="44" spans="1:7" x14ac:dyDescent="0.3">
      <c r="A44" s="293" t="s">
        <v>150</v>
      </c>
      <c r="B44" s="294"/>
      <c r="C44" s="730">
        <f>-(C12-C33)*C40</f>
        <v>-1240.8672504632643</v>
      </c>
      <c r="D44" s="731">
        <f t="shared" ref="D44:E44" si="4">-(D12-D33)*D40</f>
        <v>-2356.9314240842218</v>
      </c>
      <c r="E44" s="731">
        <f t="shared" si="4"/>
        <v>-3409.0281186741058</v>
      </c>
      <c r="F44" s="731"/>
      <c r="G44" s="726"/>
    </row>
    <row r="45" spans="1:7" x14ac:dyDescent="0.3">
      <c r="A45" s="298" t="s">
        <v>151</v>
      </c>
      <c r="B45" s="299"/>
      <c r="C45" s="730">
        <f>('T3 MET'!E17-'T3 MET'!E11+'T3 MET'!E28-'T3 MET'!E22+'T3 MET'!E35+'T3 MET'!E42+'T3 MET'!E49+'T3 MET'!E56+'T3 MET'!E63+'T3 MET'!E70+'T3 MET'!E86-'T3 MET'!E80+'T3 MET'!E97-'T3 MET'!E91+'T3 MET'!E114-'T3 MET'!E102-'T3 MET'!E108+'T3 MET'!E125-'T3 MET'!E119+'T3 MET'!E136-'T3 MET'!E130+'T3 MET'!E147-'T3 MET'!E141+'T3 MET'!E158-'T3 MET'!E152+'T3 MET'!E165+'T3 MET'!E172)*-C40</f>
        <v>0</v>
      </c>
      <c r="D45" s="731">
        <f>('T3 MET'!F17-'T3 MET'!F11+'T3 MET'!F28-'T3 MET'!F22+'T3 MET'!F35+'T3 MET'!F42+'T3 MET'!F49+'T3 MET'!F56+'T3 MET'!F63+'T3 MET'!F70+'T3 MET'!F86-'T3 MET'!F80+'T3 MET'!F97-'T3 MET'!F91+'T3 MET'!F114-'T3 MET'!F102-'T3 MET'!F108+'T3 MET'!F125-'T3 MET'!F119+'T3 MET'!F136-'T3 MET'!F130+'T3 MET'!F147-'T3 MET'!F141+'T3 MET'!F158-'T3 MET'!F152+'T3 MET'!F165+'T3 MET'!F172)*-D40</f>
        <v>0</v>
      </c>
      <c r="E45" s="731">
        <f>('T3 MET'!G17-'T3 MET'!G11+'T3 MET'!G28-'T3 MET'!G22+'T3 MET'!G35+'T3 MET'!G42+'T3 MET'!G49+'T3 MET'!G56+'T3 MET'!G63+'T3 MET'!G70+'T3 MET'!G86-'T3 MET'!G80+'T3 MET'!G97-'T3 MET'!G91+'T3 MET'!G114-'T3 MET'!G102-'T3 MET'!G108+'T3 MET'!G125-'T3 MET'!G119+'T3 MET'!G136-'T3 MET'!G130+'T3 MET'!G147-'T3 MET'!G141+'T3 MET'!G158-'T3 MET'!G152+'T3 MET'!G165+'T3 MET'!G172)*-E40</f>
        <v>82.459090611522271</v>
      </c>
      <c r="F45" s="731"/>
      <c r="G45" s="726"/>
    </row>
    <row r="46" spans="1:7" x14ac:dyDescent="0.3">
      <c r="A46" s="245" t="s">
        <v>136</v>
      </c>
      <c r="B46" s="246"/>
      <c r="C46" s="307">
        <f>SUM(C44:C45)</f>
        <v>-1240.8672504632643</v>
      </c>
      <c r="D46" s="495">
        <f>SUM(D44:D45)</f>
        <v>-2356.9314240842218</v>
      </c>
      <c r="E46" s="495">
        <f>SUM(E44:E45)</f>
        <v>-3326.5690280625836</v>
      </c>
      <c r="F46" s="262"/>
      <c r="G46" s="263"/>
    </row>
    <row r="47" spans="1:7" ht="10.9" customHeight="1" x14ac:dyDescent="0.3"/>
    <row r="48" spans="1:7" s="239" customFormat="1" x14ac:dyDescent="0.3">
      <c r="A48" s="237" t="s">
        <v>155</v>
      </c>
      <c r="B48" s="237"/>
      <c r="C48" s="238"/>
      <c r="D48" s="238"/>
      <c r="E48" s="238"/>
      <c r="F48" s="238"/>
      <c r="G48" s="238"/>
    </row>
    <row r="49" spans="1:11" ht="3.65" customHeight="1" x14ac:dyDescent="0.3">
      <c r="A49" s="236"/>
      <c r="B49" s="236"/>
      <c r="C49" s="236"/>
      <c r="D49" s="236"/>
      <c r="E49" s="236"/>
      <c r="F49" s="236"/>
      <c r="G49" s="236"/>
    </row>
    <row r="50" spans="1:11" x14ac:dyDescent="0.3">
      <c r="A50" s="264" t="s">
        <v>86</v>
      </c>
      <c r="B50" s="265"/>
      <c r="C50" s="242"/>
      <c r="D50" s="243"/>
      <c r="E50" s="243"/>
      <c r="F50" s="243"/>
      <c r="G50" s="244"/>
      <c r="I50" s="239"/>
      <c r="J50" s="239"/>
      <c r="K50" s="239"/>
    </row>
    <row r="51" spans="1:11" x14ac:dyDescent="0.3">
      <c r="A51" s="450" t="s">
        <v>152</v>
      </c>
      <c r="B51" s="274"/>
      <c r="C51" s="744"/>
      <c r="D51" s="760"/>
      <c r="E51" s="760"/>
      <c r="F51" s="754"/>
      <c r="G51" s="755"/>
    </row>
    <row r="52" spans="1:11" x14ac:dyDescent="0.3">
      <c r="A52" s="450" t="s">
        <v>153</v>
      </c>
      <c r="B52" s="274"/>
      <c r="C52" s="744"/>
      <c r="D52" s="760"/>
      <c r="E52" s="760"/>
      <c r="F52" s="754"/>
      <c r="G52" s="755"/>
      <c r="I52" s="239"/>
      <c r="J52" s="239"/>
      <c r="K52" s="239"/>
    </row>
    <row r="53" spans="1:11" x14ac:dyDescent="0.3">
      <c r="A53" s="277" t="s">
        <v>154</v>
      </c>
      <c r="B53" s="278"/>
      <c r="C53" s="744"/>
      <c r="D53" s="760"/>
      <c r="E53" s="760"/>
      <c r="F53" s="751"/>
      <c r="G53" s="752"/>
    </row>
    <row r="54" spans="1:11" s="9" customFormat="1" x14ac:dyDescent="0.3">
      <c r="A54" s="301" t="s">
        <v>137</v>
      </c>
      <c r="B54" s="302"/>
      <c r="C54" s="947"/>
      <c r="D54" s="948"/>
      <c r="E54" s="948"/>
      <c r="F54" s="948"/>
      <c r="G54" s="949"/>
      <c r="H54" s="228"/>
      <c r="I54" s="239"/>
      <c r="J54" s="239"/>
      <c r="K54" s="239"/>
    </row>
    <row r="55" spans="1:11" ht="12" customHeight="1" x14ac:dyDescent="0.3">
      <c r="A55" s="236"/>
      <c r="B55" s="236"/>
      <c r="C55" s="236"/>
      <c r="D55" s="236"/>
      <c r="E55" s="236"/>
      <c r="F55" s="236"/>
      <c r="G55" s="236"/>
    </row>
    <row r="56" spans="1:11" s="239" customFormat="1" x14ac:dyDescent="0.3">
      <c r="A56" s="237" t="s">
        <v>2</v>
      </c>
      <c r="B56" s="237"/>
      <c r="C56" s="507"/>
      <c r="D56" s="507"/>
      <c r="E56" s="507"/>
      <c r="F56" s="238"/>
      <c r="G56" s="238"/>
    </row>
    <row r="57" spans="1:11" ht="3.65" customHeight="1" x14ac:dyDescent="0.3">
      <c r="A57" s="236"/>
      <c r="B57" s="236"/>
      <c r="C57" s="236"/>
      <c r="D57" s="236"/>
      <c r="E57" s="236"/>
      <c r="F57" s="236"/>
      <c r="G57" s="236"/>
    </row>
    <row r="58" spans="1:11" x14ac:dyDescent="0.3">
      <c r="A58" s="264" t="s">
        <v>87</v>
      </c>
      <c r="B58" s="265"/>
      <c r="C58" s="242"/>
      <c r="D58" s="243"/>
      <c r="E58" s="243"/>
      <c r="F58" s="243"/>
      <c r="G58" s="244"/>
    </row>
    <row r="59" spans="1:11" s="309" customFormat="1" x14ac:dyDescent="0.3">
      <c r="A59" s="301" t="s">
        <v>138</v>
      </c>
      <c r="B59" s="302"/>
      <c r="C59" s="782">
        <v>0</v>
      </c>
      <c r="D59" s="783">
        <v>0</v>
      </c>
      <c r="E59" s="784">
        <v>0</v>
      </c>
      <c r="F59" s="288"/>
      <c r="G59" s="289"/>
    </row>
    <row r="60" spans="1:11" ht="3.65" customHeight="1" x14ac:dyDescent="0.3">
      <c r="A60" s="236"/>
      <c r="B60" s="236"/>
      <c r="C60" s="236"/>
      <c r="D60" s="236"/>
      <c r="E60" s="236"/>
      <c r="F60" s="236"/>
      <c r="G60" s="236"/>
    </row>
    <row r="61" spans="1:11" x14ac:dyDescent="0.3">
      <c r="A61" s="264" t="s">
        <v>93</v>
      </c>
      <c r="B61" s="265"/>
      <c r="C61" s="242"/>
      <c r="D61" s="243"/>
      <c r="E61" s="243"/>
      <c r="F61" s="243"/>
      <c r="G61" s="244"/>
    </row>
    <row r="62" spans="1:11" x14ac:dyDescent="0.3">
      <c r="A62" s="303" t="s">
        <v>107</v>
      </c>
      <c r="B62" s="304"/>
      <c r="C62" s="782">
        <v>0</v>
      </c>
      <c r="D62" s="783">
        <v>0</v>
      </c>
      <c r="E62" s="784">
        <v>0</v>
      </c>
      <c r="F62" s="305"/>
      <c r="G62" s="306"/>
    </row>
    <row r="63" spans="1:11" x14ac:dyDescent="0.3">
      <c r="A63" s="310" t="s">
        <v>139</v>
      </c>
      <c r="B63" s="311"/>
      <c r="C63" s="938">
        <v>0</v>
      </c>
      <c r="D63" s="939">
        <v>0</v>
      </c>
      <c r="E63" s="784">
        <v>0</v>
      </c>
      <c r="F63" s="312"/>
      <c r="G63" s="313"/>
    </row>
    <row r="64" spans="1:11" ht="3" customHeight="1" x14ac:dyDescent="0.3">
      <c r="A64" s="236"/>
      <c r="B64" s="236"/>
      <c r="C64" s="236"/>
      <c r="D64" s="236"/>
      <c r="E64" s="236"/>
      <c r="F64" s="236"/>
      <c r="G64" s="236"/>
    </row>
    <row r="65" spans="1:7" x14ac:dyDescent="0.3">
      <c r="A65" s="264" t="s">
        <v>3</v>
      </c>
      <c r="B65" s="265"/>
      <c r="C65" s="242"/>
      <c r="D65" s="243"/>
      <c r="E65" s="243"/>
      <c r="F65" s="243"/>
      <c r="G65" s="244"/>
    </row>
    <row r="66" spans="1:7" x14ac:dyDescent="0.3">
      <c r="A66" s="310" t="s">
        <v>88</v>
      </c>
      <c r="B66" s="311"/>
      <c r="C66" s="929">
        <v>0</v>
      </c>
      <c r="D66" s="930">
        <v>0</v>
      </c>
      <c r="E66" s="930">
        <v>0</v>
      </c>
      <c r="F66" s="930">
        <v>0</v>
      </c>
      <c r="G66" s="931">
        <v>0</v>
      </c>
    </row>
    <row r="67" spans="1:7" ht="3" customHeight="1" x14ac:dyDescent="0.3">
      <c r="A67" s="236"/>
      <c r="B67" s="236"/>
      <c r="C67" s="236"/>
      <c r="D67" s="236"/>
      <c r="E67" s="236"/>
      <c r="F67" s="236"/>
      <c r="G67" s="236"/>
    </row>
    <row r="68" spans="1:7" x14ac:dyDescent="0.3">
      <c r="A68" s="264" t="s">
        <v>36</v>
      </c>
      <c r="B68" s="265"/>
      <c r="C68" s="290"/>
      <c r="D68" s="291"/>
      <c r="E68" s="291"/>
      <c r="F68" s="291"/>
      <c r="G68" s="292"/>
    </row>
    <row r="69" spans="1:7" x14ac:dyDescent="0.3">
      <c r="A69" s="316" t="s">
        <v>140</v>
      </c>
      <c r="B69" s="317"/>
      <c r="C69" s="943">
        <v>0</v>
      </c>
      <c r="D69" s="944">
        <v>0</v>
      </c>
      <c r="E69" s="932">
        <v>0</v>
      </c>
      <c r="F69" s="295"/>
      <c r="G69" s="318"/>
    </row>
    <row r="70" spans="1:7" x14ac:dyDescent="0.3">
      <c r="A70" s="450" t="s">
        <v>141</v>
      </c>
      <c r="B70" s="274"/>
      <c r="C70" s="945">
        <v>0</v>
      </c>
      <c r="D70" s="946">
        <v>0</v>
      </c>
      <c r="E70" s="933">
        <v>0</v>
      </c>
      <c r="F70" s="250"/>
      <c r="G70" s="319"/>
    </row>
    <row r="71" spans="1:7" x14ac:dyDescent="0.3">
      <c r="A71" s="450" t="s">
        <v>142</v>
      </c>
      <c r="B71" s="274"/>
      <c r="C71" s="945">
        <v>0</v>
      </c>
      <c r="D71" s="946">
        <v>0</v>
      </c>
      <c r="E71" s="933">
        <v>0</v>
      </c>
      <c r="F71" s="250"/>
      <c r="G71" s="319"/>
    </row>
    <row r="72" spans="1:7" x14ac:dyDescent="0.3">
      <c r="A72" s="450" t="s">
        <v>143</v>
      </c>
      <c r="B72" s="274"/>
      <c r="C72" s="642"/>
      <c r="D72" s="555"/>
      <c r="E72" s="555"/>
      <c r="F72" s="556"/>
      <c r="G72" s="641"/>
    </row>
    <row r="73" spans="1:7" x14ac:dyDescent="0.3">
      <c r="A73" s="320" t="s">
        <v>144</v>
      </c>
      <c r="B73" s="321"/>
      <c r="C73" s="307">
        <f>SUM(C69:C72)</f>
        <v>0</v>
      </c>
      <c r="D73" s="584">
        <f t="shared" ref="D73:E73" si="5">SUM(D69:D72)</f>
        <v>0</v>
      </c>
      <c r="E73" s="584">
        <f t="shared" si="5"/>
        <v>0</v>
      </c>
      <c r="F73" s="247"/>
      <c r="G73" s="322"/>
    </row>
    <row r="74" spans="1:7" ht="4" customHeight="1" x14ac:dyDescent="0.3">
      <c r="A74" s="391"/>
      <c r="B74" s="391"/>
      <c r="C74" s="392"/>
      <c r="D74" s="392"/>
      <c r="E74" s="392"/>
      <c r="F74" s="392"/>
      <c r="G74" s="392"/>
    </row>
    <row r="75" spans="1:7" x14ac:dyDescent="0.3">
      <c r="A75" s="264" t="s">
        <v>94</v>
      </c>
      <c r="B75" s="265"/>
      <c r="C75" s="290"/>
      <c r="D75" s="291"/>
      <c r="E75" s="291"/>
      <c r="F75" s="291"/>
      <c r="G75" s="292"/>
    </row>
    <row r="76" spans="1:7" s="309" customFormat="1" x14ac:dyDescent="0.3">
      <c r="A76" s="320" t="s">
        <v>145</v>
      </c>
      <c r="B76" s="321"/>
      <c r="C76" s="940">
        <v>0</v>
      </c>
      <c r="D76" s="941">
        <v>0</v>
      </c>
      <c r="E76" s="942">
        <v>0</v>
      </c>
      <c r="F76" s="247"/>
      <c r="G76" s="322"/>
    </row>
    <row r="77" spans="1:7" ht="10" customHeight="1" x14ac:dyDescent="0.3">
      <c r="A77" s="391"/>
      <c r="B77" s="391"/>
      <c r="C77" s="392"/>
      <c r="D77" s="392"/>
      <c r="E77" s="392"/>
      <c r="F77" s="392"/>
      <c r="G77" s="392"/>
    </row>
    <row r="78" spans="1:7" x14ac:dyDescent="0.3">
      <c r="A78" s="410" t="s">
        <v>105</v>
      </c>
      <c r="B78" s="411"/>
      <c r="C78" s="586">
        <f>C19+C28+C41+C46+C54+C63+C73</f>
        <v>-1240.8672504632643</v>
      </c>
      <c r="D78" s="587">
        <f>D19+D28+D41+D46+D54+D63+D73</f>
        <v>-2847.1275025155869</v>
      </c>
      <c r="E78" s="587">
        <f>E19+E28+E41+E46+E54+E63+E73</f>
        <v>-4302.1553410191336</v>
      </c>
      <c r="F78" s="413"/>
      <c r="G78" s="414"/>
    </row>
    <row r="79" spans="1:7" ht="26" customHeight="1" x14ac:dyDescent="0.3">
      <c r="A79" s="323"/>
      <c r="B79" s="236"/>
      <c r="C79" s="324"/>
      <c r="D79" s="324"/>
      <c r="E79" s="324"/>
      <c r="F79" s="324"/>
      <c r="G79" s="324"/>
    </row>
    <row r="80" spans="1:7" x14ac:dyDescent="0.3">
      <c r="A80" s="970" t="s">
        <v>39</v>
      </c>
      <c r="B80" s="971"/>
      <c r="C80" s="235">
        <v>2020</v>
      </c>
      <c r="D80" s="233">
        <v>2021</v>
      </c>
      <c r="E80" s="233">
        <v>2022</v>
      </c>
      <c r="F80" s="233">
        <v>2023</v>
      </c>
      <c r="G80" s="234">
        <v>2024</v>
      </c>
    </row>
    <row r="81" spans="1:22" x14ac:dyDescent="0.3">
      <c r="A81" s="266" t="s">
        <v>112</v>
      </c>
      <c r="B81" s="267"/>
      <c r="C81" s="727">
        <f>+C12</f>
        <v>51300</v>
      </c>
      <c r="D81" s="728">
        <f>+D12</f>
        <v>51300</v>
      </c>
      <c r="E81" s="728">
        <f>+E12</f>
        <v>51300</v>
      </c>
      <c r="F81" s="728">
        <f>+F12</f>
        <v>51300</v>
      </c>
      <c r="G81" s="729">
        <f>+G12</f>
        <v>51300</v>
      </c>
      <c r="N81" s="503"/>
      <c r="O81" s="503"/>
      <c r="P81" s="503"/>
      <c r="Q81" s="503"/>
      <c r="R81" s="503"/>
    </row>
    <row r="82" spans="1:22" x14ac:dyDescent="0.3">
      <c r="A82" s="449" t="s">
        <v>113</v>
      </c>
      <c r="B82" s="255"/>
      <c r="C82" s="730">
        <f>'T3 MET'!E17</f>
        <v>-1000</v>
      </c>
      <c r="D82" s="731">
        <f>'T3 MET'!F17</f>
        <v>-1200</v>
      </c>
      <c r="E82" s="731">
        <f>'T3 MET'!G17</f>
        <v>0</v>
      </c>
      <c r="F82" s="731">
        <f>'T3 MET'!H17</f>
        <v>-490.19607843136527</v>
      </c>
      <c r="G82" s="726">
        <f>'T3 MET'!I17</f>
        <v>-975.58631295655005</v>
      </c>
      <c r="N82" s="503"/>
      <c r="O82" s="503"/>
      <c r="P82" s="503"/>
      <c r="Q82" s="503"/>
      <c r="R82" s="503"/>
    </row>
    <row r="83" spans="1:22" x14ac:dyDescent="0.3">
      <c r="A83" s="449" t="s">
        <v>114</v>
      </c>
      <c r="B83" s="255"/>
      <c r="C83" s="730">
        <f>'T3 MET'!E28</f>
        <v>0</v>
      </c>
      <c r="D83" s="731">
        <f>'T3 MET'!F28</f>
        <v>0</v>
      </c>
      <c r="E83" s="731">
        <f>'T3 MET'!G28</f>
        <v>0</v>
      </c>
      <c r="F83" s="731">
        <f>'T3 MET'!H28</f>
        <v>0</v>
      </c>
      <c r="G83" s="726">
        <f>'T3 MET'!I28</f>
        <v>0</v>
      </c>
      <c r="N83" s="503"/>
      <c r="O83" s="503"/>
      <c r="P83" s="503"/>
      <c r="Q83" s="503"/>
      <c r="R83" s="503"/>
    </row>
    <row r="84" spans="1:22" x14ac:dyDescent="0.3">
      <c r="A84" s="325" t="s">
        <v>121</v>
      </c>
      <c r="B84" s="274"/>
      <c r="C84" s="730">
        <f>'T3 MET'!E35+'T3 MET'!E42+'T3 MET'!E49+'T3 MET'!E56+'T3 MET'!E63+'T3 MET'!E70+'T3 MET'!E75</f>
        <v>-100</v>
      </c>
      <c r="D84" s="731">
        <f>'T3 MET'!F35+'T3 MET'!F42+'T3 MET'!F49+'T3 MET'!F56+'T3 MET'!F63+'T3 MET'!F70+'T3 MET'!F75</f>
        <v>200</v>
      </c>
      <c r="E84" s="731">
        <f>'T3 MET'!G35+'T3 MET'!G42+'T3 MET'!G49+'T3 MET'!G56+'T3 MET'!G63+'T3 MET'!G70+'T3 MET'!G75</f>
        <v>100</v>
      </c>
      <c r="F84" s="731">
        <f>'T3 MET'!H35+'T3 MET'!H42+'T3 MET'!H49+'T3 MET'!H56+'T3 MET'!H63+'T3 MET'!H70+'T3 MET'!H75</f>
        <v>0</v>
      </c>
      <c r="G84" s="726">
        <f>'T3 MET'!I35+'T3 MET'!I42+'T3 MET'!I49+'T3 MET'!I56+'T3 MET'!I63+'T3 MET'!I70+'T3 MET'!I75</f>
        <v>0</v>
      </c>
      <c r="N84" s="503"/>
      <c r="O84" s="503"/>
      <c r="P84" s="503"/>
      <c r="Q84" s="503"/>
      <c r="R84" s="503"/>
    </row>
    <row r="85" spans="1:22" x14ac:dyDescent="0.3">
      <c r="A85" s="325" t="s">
        <v>122</v>
      </c>
      <c r="B85" s="274"/>
      <c r="C85" s="730">
        <f>'T3 MET'!E86</f>
        <v>0</v>
      </c>
      <c r="D85" s="731">
        <f>'T3 MET'!F86</f>
        <v>0</v>
      </c>
      <c r="E85" s="731">
        <f>'T3 MET'!G86</f>
        <v>0</v>
      </c>
      <c r="F85" s="731">
        <f>'T3 MET'!H86</f>
        <v>0</v>
      </c>
      <c r="G85" s="726">
        <f>'T3 MET'!I86</f>
        <v>0</v>
      </c>
      <c r="N85" s="503"/>
      <c r="O85" s="503"/>
      <c r="P85" s="503"/>
      <c r="Q85" s="503"/>
      <c r="R85" s="503"/>
    </row>
    <row r="86" spans="1:22" x14ac:dyDescent="0.3">
      <c r="A86" s="325" t="s">
        <v>123</v>
      </c>
      <c r="B86" s="274"/>
      <c r="C86" s="730">
        <f>'T3 MET'!E97</f>
        <v>0</v>
      </c>
      <c r="D86" s="731">
        <f>'T3 MET'!F97</f>
        <v>0</v>
      </c>
      <c r="E86" s="731">
        <f>'T3 MET'!G97</f>
        <v>0</v>
      </c>
      <c r="F86" s="731">
        <f>'T3 MET'!H97</f>
        <v>0</v>
      </c>
      <c r="G86" s="726">
        <f>'T3 MET'!I97</f>
        <v>0</v>
      </c>
      <c r="N86" s="503"/>
      <c r="O86" s="503"/>
      <c r="P86" s="503"/>
      <c r="Q86" s="503"/>
      <c r="R86" s="503"/>
    </row>
    <row r="87" spans="1:22" x14ac:dyDescent="0.3">
      <c r="A87" s="325" t="s">
        <v>124</v>
      </c>
      <c r="B87" s="274"/>
      <c r="C87" s="730">
        <f>'T3 MET'!E114</f>
        <v>200</v>
      </c>
      <c r="D87" s="731">
        <f>'T3 MET'!F114</f>
        <v>-320</v>
      </c>
      <c r="E87" s="731">
        <f>'T3 MET'!G114</f>
        <v>-1219.0976495779439</v>
      </c>
      <c r="F87" s="731">
        <f>'T3 MET'!H114</f>
        <v>-2296.2852353943354</v>
      </c>
      <c r="G87" s="726">
        <f>'T3 MET'!I114</f>
        <v>-3334.6609577588365</v>
      </c>
      <c r="N87" s="503"/>
      <c r="O87" s="503"/>
      <c r="P87" s="503"/>
      <c r="Q87" s="503"/>
      <c r="R87" s="503"/>
    </row>
    <row r="88" spans="1:22" x14ac:dyDescent="0.3">
      <c r="A88" s="277" t="s">
        <v>125</v>
      </c>
      <c r="B88" s="278"/>
      <c r="C88" s="730">
        <f>'T3 MET'!E125+'T3 MET'!E136+'T3 MET'!E147+'T3 MET'!E158</f>
        <v>0</v>
      </c>
      <c r="D88" s="731">
        <f>'T3 MET'!F125+'T3 MET'!F136+'T3 MET'!F147+'T3 MET'!F158</f>
        <v>0</v>
      </c>
      <c r="E88" s="731">
        <f>'T3 MET'!G125+'T3 MET'!G136+'T3 MET'!G147+'T3 MET'!G158</f>
        <v>0</v>
      </c>
      <c r="F88" s="731">
        <f>'T3 MET'!H125+'T3 MET'!H136+'T3 MET'!H147+'T3 MET'!H158</f>
        <v>0</v>
      </c>
      <c r="G88" s="726">
        <f>'T3 MET'!I125+'T3 MET'!I136+'T3 MET'!I147+'T3 MET'!I158</f>
        <v>0</v>
      </c>
      <c r="N88" s="503"/>
      <c r="O88" s="503"/>
      <c r="P88" s="503"/>
      <c r="Q88" s="503"/>
      <c r="R88" s="503"/>
    </row>
    <row r="89" spans="1:22" x14ac:dyDescent="0.3">
      <c r="A89" s="277" t="s">
        <v>126</v>
      </c>
      <c r="B89" s="278"/>
      <c r="C89" s="730">
        <f>'T3 MET'!E172</f>
        <v>0</v>
      </c>
      <c r="D89" s="731">
        <f>'T3 MET'!F172</f>
        <v>0</v>
      </c>
      <c r="E89" s="731">
        <f>'T3 MET'!G172</f>
        <v>0</v>
      </c>
      <c r="F89" s="731">
        <f>'T3 MET'!H172</f>
        <v>0</v>
      </c>
      <c r="G89" s="726">
        <f>'T3 MET'!I172</f>
        <v>0</v>
      </c>
      <c r="N89" s="503"/>
      <c r="O89" s="503"/>
      <c r="P89" s="503"/>
      <c r="Q89" s="503"/>
      <c r="R89" s="503"/>
    </row>
    <row r="90" spans="1:22" x14ac:dyDescent="0.3">
      <c r="A90" s="325" t="s">
        <v>127</v>
      </c>
      <c r="B90" s="326"/>
      <c r="C90" s="732">
        <f>'T3 MET'!E165</f>
        <v>0</v>
      </c>
      <c r="D90" s="733">
        <f>'T3 MET'!F165</f>
        <v>0</v>
      </c>
      <c r="E90" s="733">
        <f>'T3 MET'!G165</f>
        <v>0</v>
      </c>
      <c r="F90" s="733">
        <f>'T3 MET'!H165</f>
        <v>0</v>
      </c>
      <c r="G90" s="734">
        <f>'T3 MET'!I165</f>
        <v>0</v>
      </c>
      <c r="N90" s="503"/>
      <c r="O90" s="503"/>
      <c r="P90" s="503"/>
      <c r="Q90" s="503"/>
      <c r="R90" s="503"/>
    </row>
    <row r="91" spans="1:22" x14ac:dyDescent="0.3">
      <c r="A91" s="327" t="s">
        <v>106</v>
      </c>
      <c r="B91" s="328"/>
      <c r="C91" s="588">
        <f>SUM(C81:C90)</f>
        <v>50400</v>
      </c>
      <c r="D91" s="588">
        <f>SUM(D81:D90)</f>
        <v>49980</v>
      </c>
      <c r="E91" s="588">
        <f>SUM(E81:E90)</f>
        <v>50180.902350422053</v>
      </c>
      <c r="F91" s="588">
        <f>SUM(F81:F90)</f>
        <v>48513.518686174299</v>
      </c>
      <c r="G91" s="588">
        <f>SUM(G81:G90)</f>
        <v>46989.752729284613</v>
      </c>
      <c r="N91" s="503"/>
      <c r="O91" s="503"/>
      <c r="P91" s="503"/>
      <c r="Q91" s="503"/>
      <c r="R91" s="503"/>
    </row>
    <row r="92" spans="1:22" x14ac:dyDescent="0.3">
      <c r="A92" s="245" t="s">
        <v>111</v>
      </c>
      <c r="B92" s="246"/>
      <c r="C92" s="448">
        <f>'T1 ANSP'!K68</f>
        <v>23433.187620045312</v>
      </c>
      <c r="D92" s="448">
        <f>'T1 ANSP'!L68</f>
        <v>23901.851372446217</v>
      </c>
      <c r="E92" s="448">
        <f>'T1 ANSP'!M68</f>
        <v>24379.888399895142</v>
      </c>
      <c r="F92" s="448">
        <f>'T1 ANSP'!N68</f>
        <v>24867.486167893047</v>
      </c>
      <c r="G92" s="448">
        <f>'T1 ANSP'!O68</f>
        <v>25364.835891250907</v>
      </c>
      <c r="L92" s="506"/>
      <c r="N92" s="503"/>
      <c r="O92" s="503"/>
      <c r="P92" s="503"/>
      <c r="Q92" s="503"/>
      <c r="R92" s="503"/>
    </row>
    <row r="93" spans="1:22" x14ac:dyDescent="0.3">
      <c r="A93" s="245" t="s">
        <v>108</v>
      </c>
      <c r="B93" s="246"/>
      <c r="C93" s="589">
        <f>C91/C92</f>
        <v>2.1507957353990812</v>
      </c>
      <c r="D93" s="589">
        <f t="shared" ref="D93:G93" si="6">D91/D92</f>
        <v>2.0910514094157735</v>
      </c>
      <c r="E93" s="589">
        <f t="shared" si="6"/>
        <v>2.0582908964684958</v>
      </c>
      <c r="F93" s="589">
        <f t="shared" si="6"/>
        <v>1.9508814987825813</v>
      </c>
      <c r="G93" s="589">
        <f t="shared" si="6"/>
        <v>1.8525549674655215</v>
      </c>
      <c r="L93" s="506"/>
      <c r="N93" s="503"/>
      <c r="O93" s="503"/>
      <c r="P93" s="503"/>
      <c r="Q93" s="503"/>
      <c r="R93" s="503"/>
      <c r="V93" s="508"/>
    </row>
    <row r="94" spans="1:22" x14ac:dyDescent="0.3">
      <c r="A94" s="245" t="s">
        <v>110</v>
      </c>
      <c r="B94" s="246"/>
      <c r="C94" s="781">
        <v>0</v>
      </c>
      <c r="D94" s="781">
        <v>0</v>
      </c>
      <c r="E94" s="781">
        <v>0</v>
      </c>
      <c r="F94" s="781">
        <v>0</v>
      </c>
      <c r="G94" s="780">
        <v>0</v>
      </c>
      <c r="L94" s="506"/>
    </row>
    <row r="95" spans="1:22" ht="10" customHeight="1" x14ac:dyDescent="0.3">
      <c r="A95" s="391"/>
      <c r="B95" s="391"/>
      <c r="C95" s="392"/>
      <c r="D95" s="392"/>
      <c r="E95" s="392"/>
      <c r="F95" s="392"/>
      <c r="G95" s="392"/>
    </row>
    <row r="96" spans="1:22" x14ac:dyDescent="0.3">
      <c r="A96" s="417" t="s">
        <v>109</v>
      </c>
      <c r="B96" s="411"/>
      <c r="C96" s="927">
        <f t="shared" ref="C96:F96" si="7">C93+C94</f>
        <v>2.1507957353990812</v>
      </c>
      <c r="D96" s="927">
        <f t="shared" si="7"/>
        <v>2.0910514094157735</v>
      </c>
      <c r="E96" s="927">
        <f t="shared" si="7"/>
        <v>2.0582908964684958</v>
      </c>
      <c r="F96" s="927">
        <f t="shared" si="7"/>
        <v>1.9508814987825813</v>
      </c>
      <c r="G96" s="928">
        <f>G93+G94</f>
        <v>1.8525549674655215</v>
      </c>
    </row>
    <row r="97" spans="1:16" s="416" customFormat="1" x14ac:dyDescent="0.3">
      <c r="A97" s="323"/>
      <c r="B97" s="236"/>
      <c r="C97" s="415"/>
      <c r="D97" s="415"/>
      <c r="E97" s="415"/>
      <c r="F97" s="415"/>
      <c r="G97" s="415"/>
      <c r="H97" s="228"/>
      <c r="I97" s="228"/>
      <c r="J97" s="228"/>
    </row>
    <row r="98" spans="1:16" s="239" customFormat="1" x14ac:dyDescent="0.3">
      <c r="A98" s="229" t="s">
        <v>55</v>
      </c>
      <c r="B98" s="329"/>
      <c r="C98" s="330"/>
      <c r="D98" s="330"/>
      <c r="E98" s="330"/>
      <c r="F98" s="330"/>
      <c r="G98" s="330"/>
      <c r="N98" s="509"/>
      <c r="O98" s="509"/>
      <c r="P98" s="509"/>
    </row>
    <row r="99" spans="1:16" s="239" customFormat="1" x14ac:dyDescent="0.3">
      <c r="A99" s="331" t="s">
        <v>146</v>
      </c>
      <c r="B99" s="329"/>
      <c r="C99" s="504"/>
      <c r="D99" s="504"/>
      <c r="E99" s="504"/>
      <c r="F99" s="504"/>
      <c r="G99" s="504"/>
      <c r="N99" s="510"/>
      <c r="O99" s="510"/>
      <c r="P99" s="510"/>
    </row>
    <row r="100" spans="1:16" s="239" customFormat="1" x14ac:dyDescent="0.3">
      <c r="A100" s="332"/>
      <c r="B100" s="329"/>
      <c r="C100" s="330"/>
      <c r="D100" s="330"/>
      <c r="E100" s="330"/>
      <c r="F100" s="330"/>
      <c r="G100" s="330"/>
    </row>
    <row r="101" spans="1:16" x14ac:dyDescent="0.3">
      <c r="E101" s="505"/>
      <c r="F101" s="505"/>
      <c r="G101" s="505"/>
    </row>
    <row r="102" spans="1:16" x14ac:dyDescent="0.3">
      <c r="E102" s="513"/>
      <c r="F102" s="513"/>
      <c r="G102" s="513"/>
    </row>
    <row r="103" spans="1:16" x14ac:dyDescent="0.3">
      <c r="E103" s="505"/>
      <c r="F103" s="505"/>
      <c r="G103" s="505"/>
    </row>
    <row r="104" spans="1:16" x14ac:dyDescent="0.3">
      <c r="E104" s="512"/>
    </row>
  </sheetData>
  <mergeCells count="4">
    <mergeCell ref="A1:G1"/>
    <mergeCell ref="C5:G5"/>
    <mergeCell ref="A7:B7"/>
    <mergeCell ref="A80:B80"/>
  </mergeCells>
  <printOptions horizontalCentered="1"/>
  <pageMargins left="0.23622047244094491" right="0.23622047244094491" top="0.74803149606299213" bottom="0.74803149606299213" header="0.31496062992125984" footer="0.31496062992125984"/>
  <pageSetup paperSize="9"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2"/>
  <sheetViews>
    <sheetView showGridLines="0" topLeftCell="A52" zoomScale="85" zoomScaleNormal="85" workbookViewId="0">
      <selection activeCell="D26" sqref="D26"/>
    </sheetView>
  </sheetViews>
  <sheetFormatPr defaultColWidth="8.81640625" defaultRowHeight="13" x14ac:dyDescent="0.3"/>
  <cols>
    <col min="1" max="1" width="24" style="229" customWidth="1"/>
    <col min="2" max="2" width="49.54296875" style="229" customWidth="1"/>
    <col min="3" max="7" width="12.54296875" style="229" customWidth="1"/>
    <col min="8" max="11" width="8.81640625" style="228"/>
    <col min="12" max="13" width="8.90625" style="228" bestFit="1" customWidth="1"/>
    <col min="14" max="16" width="9.1796875" style="228" bestFit="1" customWidth="1"/>
    <col min="17" max="16384" width="8.81640625" style="228"/>
  </cols>
  <sheetData>
    <row r="1" spans="1:13" x14ac:dyDescent="0.3">
      <c r="A1" s="966" t="s">
        <v>0</v>
      </c>
      <c r="B1" s="966"/>
      <c r="C1" s="966"/>
      <c r="D1" s="966"/>
      <c r="E1" s="966"/>
      <c r="F1" s="966"/>
      <c r="G1" s="966"/>
    </row>
    <row r="2" spans="1:13" x14ac:dyDescent="0.3">
      <c r="A2" s="451"/>
      <c r="B2" s="451"/>
      <c r="G2" s="2"/>
    </row>
    <row r="3" spans="1:13" x14ac:dyDescent="0.3">
      <c r="A3" s="230" t="s">
        <v>271</v>
      </c>
      <c r="B3" s="231"/>
      <c r="C3" s="228"/>
      <c r="D3" s="228"/>
      <c r="E3" s="8"/>
      <c r="F3" s="228"/>
      <c r="G3" s="228"/>
    </row>
    <row r="4" spans="1:13" x14ac:dyDescent="0.3">
      <c r="A4" s="350" t="s">
        <v>167</v>
      </c>
      <c r="B4" s="231"/>
      <c r="C4" s="228"/>
      <c r="D4" s="228"/>
      <c r="E4" s="8"/>
      <c r="F4" s="228"/>
      <c r="G4" s="228"/>
    </row>
    <row r="5" spans="1:13" x14ac:dyDescent="0.3">
      <c r="A5" s="232" t="s">
        <v>168</v>
      </c>
      <c r="B5" s="231"/>
      <c r="C5" s="967" t="s">
        <v>284</v>
      </c>
      <c r="D5" s="968"/>
      <c r="E5" s="968"/>
      <c r="F5" s="968"/>
      <c r="G5" s="969"/>
    </row>
    <row r="6" spans="1:13" x14ac:dyDescent="0.3">
      <c r="A6" s="231"/>
      <c r="B6" s="231"/>
    </row>
    <row r="7" spans="1:13" x14ac:dyDescent="0.3">
      <c r="A7" s="970" t="s">
        <v>82</v>
      </c>
      <c r="B7" s="971"/>
      <c r="C7" s="235">
        <v>2020</v>
      </c>
      <c r="D7" s="233">
        <v>2021</v>
      </c>
      <c r="E7" s="233">
        <v>2022</v>
      </c>
      <c r="F7" s="233">
        <v>2023</v>
      </c>
      <c r="G7" s="234">
        <v>2024</v>
      </c>
    </row>
    <row r="8" spans="1:13" x14ac:dyDescent="0.3">
      <c r="A8" s="236"/>
      <c r="B8" s="236"/>
      <c r="C8" s="236"/>
      <c r="D8" s="236"/>
      <c r="E8" s="236"/>
      <c r="F8" s="236"/>
      <c r="G8" s="236"/>
    </row>
    <row r="9" spans="1:13" s="239" customFormat="1" x14ac:dyDescent="0.3">
      <c r="A9" s="237" t="s">
        <v>1</v>
      </c>
      <c r="B9" s="237"/>
      <c r="C9" s="238"/>
      <c r="D9" s="238"/>
      <c r="E9" s="238"/>
      <c r="F9" s="238"/>
      <c r="G9" s="238"/>
    </row>
    <row r="10" spans="1:13" ht="3" customHeight="1" x14ac:dyDescent="0.3">
      <c r="A10" s="236"/>
      <c r="B10" s="236"/>
      <c r="C10" s="236"/>
      <c r="D10" s="236"/>
      <c r="E10" s="236"/>
      <c r="F10" s="236"/>
      <c r="G10" s="236"/>
    </row>
    <row r="11" spans="1:13" x14ac:dyDescent="0.3">
      <c r="A11" s="264" t="s">
        <v>69</v>
      </c>
      <c r="B11" s="265"/>
      <c r="C11" s="242"/>
      <c r="D11" s="243"/>
      <c r="E11" s="243"/>
      <c r="F11" s="243"/>
      <c r="G11" s="244"/>
    </row>
    <row r="12" spans="1:13" x14ac:dyDescent="0.3">
      <c r="A12" s="260" t="s">
        <v>128</v>
      </c>
      <c r="B12" s="261"/>
      <c r="C12" s="735">
        <f>+'T1 NSA'!K61</f>
        <v>100000</v>
      </c>
      <c r="D12" s="736">
        <f>+'T1 NSA'!L61</f>
        <v>100000</v>
      </c>
      <c r="E12" s="736">
        <f>+'T1 NSA'!M61</f>
        <v>100000</v>
      </c>
      <c r="F12" s="736">
        <f>+'T1 NSA'!N61</f>
        <v>100000</v>
      </c>
      <c r="G12" s="737">
        <f>+'T1 NSA'!O61</f>
        <v>100000</v>
      </c>
    </row>
    <row r="13" spans="1:13" ht="3" customHeight="1" x14ac:dyDescent="0.3">
      <c r="A13" s="236"/>
      <c r="B13" s="236"/>
      <c r="C13" s="236"/>
      <c r="D13" s="236"/>
      <c r="E13" s="236"/>
      <c r="F13" s="236"/>
      <c r="G13" s="236"/>
    </row>
    <row r="14" spans="1:13" x14ac:dyDescent="0.3">
      <c r="A14" s="240" t="s">
        <v>85</v>
      </c>
      <c r="B14" s="241"/>
      <c r="C14" s="242"/>
      <c r="D14" s="243"/>
      <c r="E14" s="243"/>
      <c r="F14" s="243"/>
      <c r="G14" s="244"/>
    </row>
    <row r="15" spans="1:13" x14ac:dyDescent="0.3">
      <c r="A15" s="248" t="s">
        <v>43</v>
      </c>
      <c r="B15" s="249"/>
      <c r="C15" s="757"/>
      <c r="D15" s="758"/>
      <c r="E15" s="758"/>
      <c r="F15" s="758"/>
      <c r="G15" s="759"/>
      <c r="H15" s="416"/>
      <c r="I15" s="416"/>
      <c r="J15" s="416"/>
      <c r="K15" s="416"/>
      <c r="L15" s="416"/>
      <c r="M15" s="416"/>
    </row>
    <row r="16" spans="1:13" x14ac:dyDescent="0.3">
      <c r="A16" s="253" t="s">
        <v>42</v>
      </c>
      <c r="B16" s="254"/>
      <c r="C16" s="889"/>
      <c r="D16" s="890"/>
      <c r="E16" s="890"/>
      <c r="F16" s="890"/>
      <c r="G16" s="891"/>
    </row>
    <row r="17" spans="1:7" x14ac:dyDescent="0.3">
      <c r="A17" s="449" t="s">
        <v>41</v>
      </c>
      <c r="B17" s="255"/>
      <c r="C17" s="892"/>
      <c r="D17" s="893"/>
      <c r="E17" s="893"/>
      <c r="F17" s="893"/>
      <c r="G17" s="894"/>
    </row>
    <row r="18" spans="1:7" x14ac:dyDescent="0.3">
      <c r="A18" s="258" t="s">
        <v>40</v>
      </c>
      <c r="B18" s="259"/>
      <c r="C18" s="895"/>
      <c r="D18" s="896"/>
      <c r="E18" s="896"/>
      <c r="F18" s="893"/>
      <c r="G18" s="894"/>
    </row>
    <row r="19" spans="1:7" x14ac:dyDescent="0.3">
      <c r="A19" s="260" t="s">
        <v>133</v>
      </c>
      <c r="B19" s="261"/>
      <c r="C19" s="897"/>
      <c r="D19" s="898"/>
      <c r="E19" s="898"/>
      <c r="F19" s="898"/>
      <c r="G19" s="899"/>
    </row>
    <row r="20" spans="1:7" ht="3" customHeight="1" x14ac:dyDescent="0.3">
      <c r="A20" s="236"/>
      <c r="B20" s="236"/>
      <c r="C20" s="236"/>
      <c r="D20" s="236"/>
      <c r="E20" s="236"/>
      <c r="F20" s="236"/>
      <c r="G20" s="236"/>
    </row>
    <row r="21" spans="1:7" x14ac:dyDescent="0.3">
      <c r="A21" s="264" t="s">
        <v>100</v>
      </c>
      <c r="B21" s="265"/>
      <c r="C21" s="242"/>
      <c r="D21" s="243"/>
      <c r="E21" s="243"/>
      <c r="F21" s="243"/>
      <c r="G21" s="244"/>
    </row>
    <row r="22" spans="1:7" x14ac:dyDescent="0.3">
      <c r="A22" s="266" t="s">
        <v>165</v>
      </c>
      <c r="B22" s="267"/>
      <c r="C22" s="741"/>
      <c r="D22" s="742"/>
      <c r="E22" s="742"/>
      <c r="F22" s="742"/>
      <c r="G22" s="743"/>
    </row>
    <row r="23" spans="1:7" x14ac:dyDescent="0.3">
      <c r="A23" s="393" t="s">
        <v>129</v>
      </c>
      <c r="B23" s="271"/>
      <c r="C23" s="282">
        <f>'T1 NSA'!Q61-'T1 NSA'!Q57-('T1 NSA'!K61-'T1 NSA'!K57)</f>
        <v>0</v>
      </c>
      <c r="D23" s="279">
        <f>'T1 NSA'!R61-'T1 NSA'!R57-('T1 NSA'!L61-'T1 NSA'!L57)</f>
        <v>0</v>
      </c>
      <c r="E23" s="279">
        <f>'T1 NSA'!S61-'T1 NSA'!S57-('T1 NSA'!M61-'T1 NSA'!M57)</f>
        <v>0</v>
      </c>
      <c r="F23" s="731"/>
      <c r="G23" s="726"/>
    </row>
    <row r="24" spans="1:7" x14ac:dyDescent="0.3">
      <c r="A24" s="393" t="s">
        <v>130</v>
      </c>
      <c r="B24" s="271"/>
      <c r="C24" s="282">
        <f>'T1 NSA'!Q57-'T1 NSA'!K57</f>
        <v>0</v>
      </c>
      <c r="D24" s="279">
        <f>'T1 NSA'!R57-'T1 NSA'!L57</f>
        <v>2000</v>
      </c>
      <c r="E24" s="279">
        <f>'T1 NSA'!S57-'T1 NSA'!M57</f>
        <v>2000</v>
      </c>
      <c r="F24" s="731"/>
      <c r="G24" s="726"/>
    </row>
    <row r="25" spans="1:7" x14ac:dyDescent="0.3">
      <c r="A25" s="270" t="s">
        <v>131</v>
      </c>
      <c r="B25" s="271"/>
      <c r="C25" s="741"/>
      <c r="D25" s="742"/>
      <c r="E25" s="742"/>
      <c r="F25" s="742"/>
      <c r="G25" s="743"/>
    </row>
    <row r="26" spans="1:7" x14ac:dyDescent="0.3">
      <c r="A26" s="270" t="s">
        <v>149</v>
      </c>
      <c r="B26" s="271"/>
      <c r="C26" s="741"/>
      <c r="D26" s="742"/>
      <c r="E26" s="742"/>
      <c r="F26" s="742"/>
      <c r="G26" s="743"/>
    </row>
    <row r="27" spans="1:7" x14ac:dyDescent="0.3">
      <c r="A27" s="270" t="s">
        <v>132</v>
      </c>
      <c r="B27" s="271"/>
      <c r="C27" s="741"/>
      <c r="D27" s="742"/>
      <c r="E27" s="742"/>
      <c r="F27" s="742"/>
      <c r="G27" s="743"/>
    </row>
    <row r="28" spans="1:7" x14ac:dyDescent="0.3">
      <c r="A28" s="245" t="s">
        <v>134</v>
      </c>
      <c r="B28" s="246"/>
      <c r="C28" s="307">
        <f>SUM(C22:C27)</f>
        <v>0</v>
      </c>
      <c r="D28" s="736">
        <f t="shared" ref="D28:E28" si="0">SUM(D22:D27)</f>
        <v>2000</v>
      </c>
      <c r="E28" s="736">
        <f t="shared" si="0"/>
        <v>2000</v>
      </c>
      <c r="F28" s="736"/>
      <c r="G28" s="737"/>
    </row>
    <row r="29" spans="1:7" ht="10.9" customHeight="1" x14ac:dyDescent="0.3"/>
    <row r="30" spans="1:7" s="239" customFormat="1" x14ac:dyDescent="0.3">
      <c r="A30" s="237" t="s">
        <v>37</v>
      </c>
      <c r="B30" s="237"/>
      <c r="C30" s="238"/>
      <c r="D30" s="238"/>
      <c r="E30" s="238"/>
      <c r="F30" s="238"/>
      <c r="G30" s="238"/>
    </row>
    <row r="31" spans="1:7" ht="1.9" customHeight="1" x14ac:dyDescent="0.3">
      <c r="A31" s="236"/>
      <c r="B31" s="236"/>
      <c r="C31" s="236"/>
      <c r="D31" s="236"/>
      <c r="E31" s="236"/>
      <c r="F31" s="236"/>
      <c r="G31" s="236"/>
    </row>
    <row r="32" spans="1:7" x14ac:dyDescent="0.3">
      <c r="A32" s="264" t="s">
        <v>38</v>
      </c>
      <c r="B32" s="265"/>
      <c r="C32" s="242"/>
      <c r="D32" s="243"/>
      <c r="E32" s="243"/>
      <c r="F32" s="243"/>
      <c r="G32" s="244"/>
    </row>
    <row r="33" spans="1:7" x14ac:dyDescent="0.3">
      <c r="A33" s="277" t="s">
        <v>89</v>
      </c>
      <c r="B33" s="278"/>
      <c r="C33" s="748"/>
      <c r="D33" s="750"/>
      <c r="E33" s="750"/>
      <c r="F33" s="751"/>
      <c r="G33" s="752"/>
    </row>
    <row r="34" spans="1:7" x14ac:dyDescent="0.3">
      <c r="A34" s="450" t="s">
        <v>157</v>
      </c>
      <c r="B34" s="274"/>
      <c r="C34" s="753"/>
      <c r="D34" s="753"/>
      <c r="E34" s="753"/>
      <c r="F34" s="754"/>
      <c r="G34" s="755"/>
    </row>
    <row r="35" spans="1:7" x14ac:dyDescent="0.3">
      <c r="A35" s="450" t="s">
        <v>158</v>
      </c>
      <c r="B35" s="274"/>
      <c r="C35" s="753"/>
      <c r="D35" s="753"/>
      <c r="E35" s="753"/>
      <c r="F35" s="754"/>
      <c r="G35" s="755"/>
    </row>
    <row r="36" spans="1:7" x14ac:dyDescent="0.3">
      <c r="A36" s="450" t="s">
        <v>159</v>
      </c>
      <c r="B36" s="274"/>
      <c r="C36" s="753"/>
      <c r="D36" s="753"/>
      <c r="E36" s="753"/>
      <c r="F36" s="754"/>
      <c r="G36" s="755"/>
    </row>
    <row r="37" spans="1:7" x14ac:dyDescent="0.3">
      <c r="A37" s="450" t="s">
        <v>160</v>
      </c>
      <c r="B37" s="274"/>
      <c r="C37" s="756"/>
      <c r="D37" s="756"/>
      <c r="E37" s="756"/>
      <c r="F37" s="754"/>
      <c r="G37" s="755"/>
    </row>
    <row r="38" spans="1:7" x14ac:dyDescent="0.3">
      <c r="A38" s="449" t="s">
        <v>90</v>
      </c>
      <c r="B38" s="255"/>
      <c r="C38" s="282">
        <f>'T1 NSA'!K68</f>
        <v>23433.187620045312</v>
      </c>
      <c r="D38" s="279">
        <f>'T1 NSA'!L68</f>
        <v>23901.851372446217</v>
      </c>
      <c r="E38" s="279">
        <f>'T1 NSA'!M68</f>
        <v>24379.888399895142</v>
      </c>
      <c r="F38" s="279"/>
      <c r="G38" s="281"/>
    </row>
    <row r="39" spans="1:7" x14ac:dyDescent="0.3">
      <c r="A39" s="450" t="s">
        <v>91</v>
      </c>
      <c r="B39" s="274"/>
      <c r="C39" s="282">
        <f>'T1 NSA'!Q68</f>
        <v>24000</v>
      </c>
      <c r="D39" s="280">
        <f>'T1 NSA'!R68</f>
        <v>25000</v>
      </c>
      <c r="E39" s="280">
        <f>'T1 NSA'!S68</f>
        <v>26000</v>
      </c>
      <c r="F39" s="280"/>
      <c r="G39" s="281"/>
    </row>
    <row r="40" spans="1:7" x14ac:dyDescent="0.3">
      <c r="A40" s="283" t="s">
        <v>92</v>
      </c>
      <c r="B40" s="284"/>
      <c r="C40" s="500">
        <f>+C39/C38-1</f>
        <v>2.4188445428133809E-2</v>
      </c>
      <c r="D40" s="500">
        <f t="shared" ref="D40:E40" si="1">+D39/D38-1</f>
        <v>4.5944082340823034E-2</v>
      </c>
      <c r="E40" s="500">
        <f t="shared" si="1"/>
        <v>6.6452789837701864E-2</v>
      </c>
      <c r="F40" s="286"/>
      <c r="G40" s="287"/>
    </row>
    <row r="41" spans="1:7" x14ac:dyDescent="0.3">
      <c r="A41" s="260" t="s">
        <v>135</v>
      </c>
      <c r="B41" s="261"/>
      <c r="C41" s="307">
        <f>IF(C40&lt;-C37,((C40+C37)*-C33)+((C37-C34)*C36*C33),IF(C40&lt;=-C34,(C40+C34)*C36*-C33,IF(C40&lt;=C34,0,IF(C40&lt;=C37,-(C40-C34)*C35*C33,(-(C40-C37+(C37-C34)*C35)*C33)))))</f>
        <v>0</v>
      </c>
      <c r="D41" s="495">
        <f>IF(D40&lt;-D37,((D40+D37)*-D33)+((D37-D34)*D36*D33),IF(D40&lt;=-D34,(D40+D34)*D36*-D33,IF(D40&lt;=D34,0,IF(D40&lt;=D37,-(D40-D34)*D35*D33,(-(D40-D37+(D37-D34)*D35)*D33)))))</f>
        <v>0</v>
      </c>
      <c r="E41" s="495">
        <f>IF(E40&lt;-E37,((E40+E37)*-E33)+((E37-E34)*E36*E33),IF(E40&lt;=-E34,(E40+E34)*E36*-E33,IF(E40&lt;=E34,0,IF(E40&lt;=E37,-(E40-E34)*E35*E33,(-(E40-E37+(E37-E34)*E35)*E33)))))</f>
        <v>0</v>
      </c>
      <c r="F41" s="262"/>
      <c r="G41" s="263"/>
    </row>
    <row r="42" spans="1:7" ht="3" customHeight="1" x14ac:dyDescent="0.3">
      <c r="A42" s="236"/>
      <c r="B42" s="236"/>
      <c r="C42" s="236"/>
      <c r="D42" s="236"/>
      <c r="E42" s="236"/>
      <c r="F42" s="236"/>
      <c r="G42" s="236"/>
    </row>
    <row r="43" spans="1:7" x14ac:dyDescent="0.3">
      <c r="A43" s="240" t="s">
        <v>4</v>
      </c>
      <c r="B43" s="241"/>
      <c r="C43" s="242"/>
      <c r="D43" s="243"/>
      <c r="E43" s="243"/>
      <c r="F43" s="243"/>
      <c r="G43" s="244"/>
    </row>
    <row r="44" spans="1:7" x14ac:dyDescent="0.3">
      <c r="A44" s="293" t="s">
        <v>150</v>
      </c>
      <c r="B44" s="294"/>
      <c r="C44" s="730">
        <f>-(C12-C33)*C40</f>
        <v>-2418.8445428133809</v>
      </c>
      <c r="D44" s="731">
        <f t="shared" ref="D44:E44" si="2">-(D12-D33)*D40</f>
        <v>-4594.4082340823034</v>
      </c>
      <c r="E44" s="731">
        <f t="shared" si="2"/>
        <v>-6645.2789837701866</v>
      </c>
      <c r="F44" s="731"/>
      <c r="G44" s="726"/>
    </row>
    <row r="45" spans="1:7" x14ac:dyDescent="0.3">
      <c r="A45" s="298" t="s">
        <v>151</v>
      </c>
      <c r="B45" s="299"/>
      <c r="C45" s="730">
        <f>('T3 NSA'!E17-'T3 NSA'!E11+'T3 NSA'!E28-'T3 NSA'!E22+'T3 NSA'!E35+'T3 NSA'!E42+'T3 NSA'!E49+'T3 NSA'!E56+'T3 NSA'!E63+'T3 NSA'!E70+'T3 NSA'!E86-'T3 NSA'!E80+'T3 NSA'!E97-'T3 NSA'!E91+'T3 NSA'!E114-'T3 NSA'!E102-'T3 NSA'!E108+'T3 NSA'!E125-'T3 NSA'!E119+'T3 NSA'!E136-'T3 NSA'!E130+'T3 NSA'!E147-'T3 NSA'!E141+'T3 NSA'!E158-'T3 NSA'!E152+'T3 NSA'!E165+'T3 NSA'!E172)*-C40</f>
        <v>0</v>
      </c>
      <c r="D45" s="731">
        <f>('T3 NSA'!F17-'T3 NSA'!F11+'T3 NSA'!F28-'T3 NSA'!F22+'T3 NSA'!F35+'T3 NSA'!F42+'T3 NSA'!F49+'T3 NSA'!F56+'T3 NSA'!F63+'T3 NSA'!F70+'T3 NSA'!F86-'T3 NSA'!F80+'T3 NSA'!F97-'T3 NSA'!F91+'T3 NSA'!F114-'T3 NSA'!F102-'T3 NSA'!F108+'T3 NSA'!F125-'T3 NSA'!F119+'T3 NSA'!F136-'T3 NSA'!F130+'T3 NSA'!F147-'T3 NSA'!F141+'T3 NSA'!F158-'T3 NSA'!F152+'T3 NSA'!F165+'T3 NSA'!F172)*-D40</f>
        <v>0</v>
      </c>
      <c r="E45" s="731">
        <f>('T3 NSA'!G17-'T3 NSA'!G11+'T3 NSA'!G28-'T3 NSA'!G22+'T3 NSA'!G35+'T3 NSA'!G42+'T3 NSA'!G49+'T3 NSA'!G56+'T3 NSA'!G63+'T3 NSA'!G70+'T3 NSA'!G86-'T3 NSA'!G80+'T3 NSA'!G97-'T3 NSA'!G91+'T3 NSA'!G114-'T3 NSA'!G102-'T3 NSA'!G108+'T3 NSA'!G125-'T3 NSA'!G119+'T3 NSA'!G136-'T3 NSA'!G130+'T3 NSA'!G147-'T3 NSA'!G141+'T3 NSA'!G158-'T3 NSA'!G152+'T3 NSA'!G165+'T3 NSA'!G172)*-E40</f>
        <v>160.73896805364964</v>
      </c>
      <c r="F45" s="731"/>
      <c r="G45" s="726"/>
    </row>
    <row r="46" spans="1:7" x14ac:dyDescent="0.3">
      <c r="A46" s="245" t="s">
        <v>136</v>
      </c>
      <c r="B46" s="246"/>
      <c r="C46" s="307">
        <f>SUM(C44:C45)</f>
        <v>-2418.8445428133809</v>
      </c>
      <c r="D46" s="495">
        <f>SUM(D44:D45)</f>
        <v>-4594.4082340823034</v>
      </c>
      <c r="E46" s="495">
        <f>SUM(E44:E45)</f>
        <v>-6484.5400157165368</v>
      </c>
      <c r="F46" s="262"/>
      <c r="G46" s="263"/>
    </row>
    <row r="47" spans="1:7" ht="10.9" customHeight="1" x14ac:dyDescent="0.3"/>
    <row r="48" spans="1:7" s="239" customFormat="1" x14ac:dyDescent="0.3">
      <c r="A48" s="237" t="s">
        <v>155</v>
      </c>
      <c r="B48" s="237"/>
      <c r="C48" s="238"/>
      <c r="D48" s="238"/>
      <c r="E48" s="238"/>
      <c r="F48" s="238"/>
      <c r="G48" s="238"/>
    </row>
    <row r="49" spans="1:11" ht="3.65" customHeight="1" x14ac:dyDescent="0.3">
      <c r="A49" s="236"/>
      <c r="B49" s="236"/>
      <c r="C49" s="236"/>
      <c r="D49" s="236"/>
      <c r="E49" s="236"/>
      <c r="F49" s="236"/>
      <c r="G49" s="236"/>
    </row>
    <row r="50" spans="1:11" x14ac:dyDescent="0.3">
      <c r="A50" s="264" t="s">
        <v>86</v>
      </c>
      <c r="B50" s="265"/>
      <c r="C50" s="242"/>
      <c r="D50" s="243"/>
      <c r="E50" s="243"/>
      <c r="F50" s="243"/>
      <c r="G50" s="244"/>
      <c r="I50" s="239"/>
      <c r="J50" s="239"/>
      <c r="K50" s="239"/>
    </row>
    <row r="51" spans="1:11" x14ac:dyDescent="0.3">
      <c r="A51" s="450" t="s">
        <v>152</v>
      </c>
      <c r="B51" s="274"/>
      <c r="C51" s="744"/>
      <c r="D51" s="760"/>
      <c r="E51" s="760"/>
      <c r="F51" s="754"/>
      <c r="G51" s="755"/>
    </row>
    <row r="52" spans="1:11" x14ac:dyDescent="0.3">
      <c r="A52" s="450" t="s">
        <v>153</v>
      </c>
      <c r="B52" s="274"/>
      <c r="C52" s="744"/>
      <c r="D52" s="760"/>
      <c r="E52" s="760"/>
      <c r="F52" s="754"/>
      <c r="G52" s="755"/>
      <c r="I52" s="239"/>
      <c r="J52" s="239"/>
      <c r="K52" s="239"/>
    </row>
    <row r="53" spans="1:11" x14ac:dyDescent="0.3">
      <c r="A53" s="277" t="s">
        <v>154</v>
      </c>
      <c r="B53" s="278"/>
      <c r="C53" s="744"/>
      <c r="D53" s="760"/>
      <c r="E53" s="760"/>
      <c r="F53" s="751"/>
      <c r="G53" s="752"/>
    </row>
    <row r="54" spans="1:11" s="9" customFormat="1" x14ac:dyDescent="0.3">
      <c r="A54" s="301" t="s">
        <v>137</v>
      </c>
      <c r="B54" s="302"/>
      <c r="C54" s="947"/>
      <c r="D54" s="948"/>
      <c r="E54" s="948"/>
      <c r="F54" s="948"/>
      <c r="G54" s="949"/>
      <c r="I54" s="239"/>
      <c r="J54" s="239"/>
      <c r="K54" s="239"/>
    </row>
    <row r="55" spans="1:11" ht="12" customHeight="1" x14ac:dyDescent="0.3">
      <c r="A55" s="236"/>
      <c r="B55" s="236"/>
      <c r="C55" s="236"/>
      <c r="D55" s="236"/>
      <c r="E55" s="236"/>
      <c r="F55" s="236"/>
      <c r="G55" s="236"/>
    </row>
    <row r="56" spans="1:11" s="239" customFormat="1" x14ac:dyDescent="0.3">
      <c r="A56" s="237" t="s">
        <v>2</v>
      </c>
      <c r="B56" s="237"/>
      <c r="C56" s="507"/>
      <c r="D56" s="507"/>
      <c r="E56" s="507"/>
      <c r="F56" s="238"/>
      <c r="G56" s="238"/>
    </row>
    <row r="57" spans="1:11" ht="3.65" customHeight="1" x14ac:dyDescent="0.3">
      <c r="A57" s="236"/>
      <c r="B57" s="236"/>
      <c r="C57" s="236"/>
      <c r="D57" s="236"/>
      <c r="E57" s="236"/>
      <c r="F57" s="236"/>
      <c r="G57" s="236"/>
    </row>
    <row r="58" spans="1:11" x14ac:dyDescent="0.3">
      <c r="A58" s="264" t="s">
        <v>87</v>
      </c>
      <c r="B58" s="265"/>
      <c r="C58" s="242"/>
      <c r="D58" s="243"/>
      <c r="E58" s="243"/>
      <c r="F58" s="243"/>
      <c r="G58" s="244"/>
    </row>
    <row r="59" spans="1:11" s="309" customFormat="1" x14ac:dyDescent="0.3">
      <c r="A59" s="301" t="s">
        <v>138</v>
      </c>
      <c r="B59" s="302"/>
      <c r="C59" s="782">
        <v>0</v>
      </c>
      <c r="D59" s="783">
        <v>0</v>
      </c>
      <c r="E59" s="784">
        <v>0</v>
      </c>
      <c r="F59" s="288"/>
      <c r="G59" s="289"/>
    </row>
    <row r="60" spans="1:11" ht="3.65" customHeight="1" x14ac:dyDescent="0.3">
      <c r="A60" s="236"/>
      <c r="B60" s="236"/>
      <c r="C60" s="236"/>
      <c r="D60" s="236"/>
      <c r="E60" s="236"/>
      <c r="F60" s="236"/>
      <c r="G60" s="236"/>
    </row>
    <row r="61" spans="1:11" x14ac:dyDescent="0.3">
      <c r="A61" s="264" t="s">
        <v>93</v>
      </c>
      <c r="B61" s="265"/>
      <c r="C61" s="242"/>
      <c r="D61" s="243"/>
      <c r="E61" s="243"/>
      <c r="F61" s="243"/>
      <c r="G61" s="244"/>
    </row>
    <row r="62" spans="1:11" x14ac:dyDescent="0.3">
      <c r="A62" s="303" t="s">
        <v>107</v>
      </c>
      <c r="B62" s="304"/>
      <c r="C62" s="782">
        <v>0</v>
      </c>
      <c r="D62" s="783">
        <v>0</v>
      </c>
      <c r="E62" s="784">
        <v>0</v>
      </c>
      <c r="F62" s="305"/>
      <c r="G62" s="306"/>
    </row>
    <row r="63" spans="1:11" x14ac:dyDescent="0.3">
      <c r="A63" s="310" t="s">
        <v>139</v>
      </c>
      <c r="B63" s="311"/>
      <c r="C63" s="938">
        <v>0</v>
      </c>
      <c r="D63" s="939">
        <v>0</v>
      </c>
      <c r="E63" s="784">
        <v>0</v>
      </c>
      <c r="F63" s="312"/>
      <c r="G63" s="313"/>
    </row>
    <row r="64" spans="1:11" ht="3" customHeight="1" x14ac:dyDescent="0.3">
      <c r="A64" s="236"/>
      <c r="B64" s="236"/>
      <c r="C64" s="236"/>
      <c r="D64" s="236"/>
      <c r="E64" s="236"/>
      <c r="F64" s="236"/>
      <c r="G64" s="236"/>
    </row>
    <row r="65" spans="1:7" x14ac:dyDescent="0.3">
      <c r="A65" s="264" t="s">
        <v>3</v>
      </c>
      <c r="B65" s="265"/>
      <c r="C65" s="242"/>
      <c r="D65" s="243"/>
      <c r="E65" s="243"/>
      <c r="F65" s="243"/>
      <c r="G65" s="244"/>
    </row>
    <row r="66" spans="1:7" x14ac:dyDescent="0.3">
      <c r="A66" s="310" t="s">
        <v>88</v>
      </c>
      <c r="B66" s="311"/>
      <c r="C66" s="929">
        <v>0</v>
      </c>
      <c r="D66" s="930">
        <v>0</v>
      </c>
      <c r="E66" s="930">
        <v>0</v>
      </c>
      <c r="F66" s="930">
        <v>0</v>
      </c>
      <c r="G66" s="931">
        <v>0</v>
      </c>
    </row>
    <row r="67" spans="1:7" ht="3" customHeight="1" x14ac:dyDescent="0.3">
      <c r="A67" s="236"/>
      <c r="B67" s="236"/>
      <c r="C67" s="236"/>
      <c r="D67" s="236"/>
      <c r="E67" s="236"/>
      <c r="F67" s="236"/>
      <c r="G67" s="236"/>
    </row>
    <row r="68" spans="1:7" x14ac:dyDescent="0.3">
      <c r="A68" s="264" t="s">
        <v>36</v>
      </c>
      <c r="B68" s="265"/>
      <c r="C68" s="290"/>
      <c r="D68" s="291"/>
      <c r="E68" s="291"/>
      <c r="F68" s="291"/>
      <c r="G68" s="292"/>
    </row>
    <row r="69" spans="1:7" x14ac:dyDescent="0.3">
      <c r="A69" s="316" t="s">
        <v>140</v>
      </c>
      <c r="B69" s="317"/>
      <c r="C69" s="934">
        <v>0</v>
      </c>
      <c r="D69" s="935">
        <v>0</v>
      </c>
      <c r="E69" s="932">
        <v>0</v>
      </c>
      <c r="F69" s="295"/>
      <c r="G69" s="318"/>
    </row>
    <row r="70" spans="1:7" x14ac:dyDescent="0.3">
      <c r="A70" s="450" t="s">
        <v>141</v>
      </c>
      <c r="B70" s="274"/>
      <c r="C70" s="936">
        <v>0</v>
      </c>
      <c r="D70" s="937">
        <v>0</v>
      </c>
      <c r="E70" s="933">
        <v>0</v>
      </c>
      <c r="F70" s="250"/>
      <c r="G70" s="319"/>
    </row>
    <row r="71" spans="1:7" x14ac:dyDescent="0.3">
      <c r="A71" s="450" t="s">
        <v>142</v>
      </c>
      <c r="B71" s="274"/>
      <c r="C71" s="936">
        <v>0</v>
      </c>
      <c r="D71" s="937">
        <v>0</v>
      </c>
      <c r="E71" s="933">
        <v>0</v>
      </c>
      <c r="F71" s="250"/>
      <c r="G71" s="319"/>
    </row>
    <row r="72" spans="1:7" x14ac:dyDescent="0.3">
      <c r="A72" s="450" t="s">
        <v>143</v>
      </c>
      <c r="B72" s="274"/>
      <c r="C72" s="642"/>
      <c r="D72" s="555"/>
      <c r="E72" s="555"/>
      <c r="F72" s="643"/>
      <c r="G72" s="644"/>
    </row>
    <row r="73" spans="1:7" x14ac:dyDescent="0.3">
      <c r="A73" s="320" t="s">
        <v>144</v>
      </c>
      <c r="B73" s="321"/>
      <c r="C73" s="307">
        <f>SUM(C69:C72)</f>
        <v>0</v>
      </c>
      <c r="D73" s="584">
        <f t="shared" ref="D73:E73" si="3">SUM(D69:D72)</f>
        <v>0</v>
      </c>
      <c r="E73" s="584">
        <f t="shared" si="3"/>
        <v>0</v>
      </c>
      <c r="F73" s="584">
        <f t="shared" ref="F73" si="4">SUM(F69:F72)</f>
        <v>0</v>
      </c>
      <c r="G73" s="584">
        <f t="shared" ref="G73" si="5">SUM(G69:G72)</f>
        <v>0</v>
      </c>
    </row>
    <row r="74" spans="1:7" ht="4" customHeight="1" x14ac:dyDescent="0.3">
      <c r="A74" s="391"/>
      <c r="B74" s="391"/>
      <c r="C74" s="392"/>
      <c r="D74" s="392"/>
      <c r="E74" s="392"/>
      <c r="F74" s="392"/>
      <c r="G74" s="392"/>
    </row>
    <row r="75" spans="1:7" x14ac:dyDescent="0.3">
      <c r="A75" s="264" t="s">
        <v>94</v>
      </c>
      <c r="B75" s="265"/>
      <c r="C75" s="290"/>
      <c r="D75" s="291"/>
      <c r="E75" s="291"/>
      <c r="F75" s="291"/>
      <c r="G75" s="292"/>
    </row>
    <row r="76" spans="1:7" s="309" customFormat="1" x14ac:dyDescent="0.3">
      <c r="A76" s="320" t="s">
        <v>145</v>
      </c>
      <c r="B76" s="321"/>
      <c r="C76" s="940">
        <v>0</v>
      </c>
      <c r="D76" s="941">
        <v>0</v>
      </c>
      <c r="E76" s="942">
        <v>0</v>
      </c>
      <c r="F76" s="247"/>
      <c r="G76" s="322"/>
    </row>
    <row r="77" spans="1:7" ht="10" customHeight="1" x14ac:dyDescent="0.3">
      <c r="A77" s="391"/>
      <c r="B77" s="391"/>
      <c r="C77" s="392"/>
      <c r="D77" s="392"/>
      <c r="E77" s="392"/>
      <c r="F77" s="392"/>
      <c r="G77" s="392"/>
    </row>
    <row r="78" spans="1:7" x14ac:dyDescent="0.3">
      <c r="A78" s="410" t="s">
        <v>105</v>
      </c>
      <c r="B78" s="411"/>
      <c r="C78" s="412">
        <f>C19+C28+C41+C46+C54+C63+C73</f>
        <v>-2418.8445428133809</v>
      </c>
      <c r="D78" s="413">
        <f>D19+D28+D41+D46+D54+D63+D73</f>
        <v>-2594.4082340823034</v>
      </c>
      <c r="E78" s="413">
        <f>E19+E28+E41+E46+E54+E63+E73</f>
        <v>-4484.5400157165368</v>
      </c>
      <c r="F78" s="413"/>
      <c r="G78" s="414"/>
    </row>
    <row r="79" spans="1:7" ht="26" customHeight="1" x14ac:dyDescent="0.3">
      <c r="A79" s="323"/>
      <c r="B79" s="236"/>
      <c r="C79" s="324"/>
      <c r="D79" s="324"/>
      <c r="E79" s="324"/>
      <c r="F79" s="324"/>
      <c r="G79" s="324"/>
    </row>
    <row r="80" spans="1:7" x14ac:dyDescent="0.3">
      <c r="A80" s="970" t="s">
        <v>39</v>
      </c>
      <c r="B80" s="971"/>
      <c r="C80" s="235">
        <v>2020</v>
      </c>
      <c r="D80" s="233">
        <v>2021</v>
      </c>
      <c r="E80" s="233">
        <v>2022</v>
      </c>
      <c r="F80" s="233">
        <v>2023</v>
      </c>
      <c r="G80" s="234">
        <v>2024</v>
      </c>
    </row>
    <row r="81" spans="1:22" x14ac:dyDescent="0.3">
      <c r="A81" s="266" t="s">
        <v>112</v>
      </c>
      <c r="B81" s="267"/>
      <c r="C81" s="727">
        <f>+C12</f>
        <v>100000</v>
      </c>
      <c r="D81" s="728">
        <f>+D12</f>
        <v>100000</v>
      </c>
      <c r="E81" s="728">
        <f>+E12</f>
        <v>100000</v>
      </c>
      <c r="F81" s="728">
        <f>+F12</f>
        <v>100000</v>
      </c>
      <c r="G81" s="729">
        <f>+G12</f>
        <v>100000</v>
      </c>
    </row>
    <row r="82" spans="1:22" x14ac:dyDescent="0.3">
      <c r="A82" s="449" t="s">
        <v>113</v>
      </c>
      <c r="B82" s="255"/>
      <c r="C82" s="730">
        <f>'T3 NSA'!E17</f>
        <v>-2000</v>
      </c>
      <c r="D82" s="731">
        <f>'T3 NSA'!F17</f>
        <v>-2400</v>
      </c>
      <c r="E82" s="731">
        <f>'T3 NSA'!G17</f>
        <v>0</v>
      </c>
      <c r="F82" s="731">
        <f>'T3 NSA'!H17</f>
        <v>0</v>
      </c>
      <c r="G82" s="726">
        <f>'T3 NSA'!I17</f>
        <v>0</v>
      </c>
    </row>
    <row r="83" spans="1:22" x14ac:dyDescent="0.3">
      <c r="A83" s="449" t="s">
        <v>114</v>
      </c>
      <c r="B83" s="255"/>
      <c r="C83" s="730">
        <f>'T3 NSA'!E28</f>
        <v>0</v>
      </c>
      <c r="D83" s="731">
        <f>'T3 NSA'!F28</f>
        <v>0</v>
      </c>
      <c r="E83" s="731">
        <f>'T3 NSA'!G28</f>
        <v>0</v>
      </c>
      <c r="F83" s="731">
        <f>'T3 NSA'!H28</f>
        <v>0</v>
      </c>
      <c r="G83" s="726">
        <f>'T3 NSA'!I28</f>
        <v>0</v>
      </c>
    </row>
    <row r="84" spans="1:22" x14ac:dyDescent="0.3">
      <c r="A84" s="325" t="s">
        <v>121</v>
      </c>
      <c r="B84" s="274"/>
      <c r="C84" s="730">
        <f>'T3 NSA'!E35+'T3 NSA'!E42+'T3 NSA'!E49+'T3 NSA'!E56+'T3 NSA'!E63+'T3 NSA'!E70+'T3 NSA'!E75</f>
        <v>-100</v>
      </c>
      <c r="D84" s="731">
        <f>'T3 NSA'!F35+'T3 NSA'!F42+'T3 NSA'!F49+'T3 NSA'!F56+'T3 NSA'!F63+'T3 NSA'!F70+'T3 NSA'!F75</f>
        <v>200</v>
      </c>
      <c r="E84" s="731">
        <f>'T3 NSA'!G35+'T3 NSA'!G42+'T3 NSA'!G49+'T3 NSA'!G56+'T3 NSA'!G63+'T3 NSA'!G70+'T3 NSA'!G75</f>
        <v>100</v>
      </c>
      <c r="F84" s="731">
        <f>'T3 NSA'!H35+'T3 NSA'!H42+'T3 NSA'!H49+'T3 NSA'!H56+'T3 NSA'!H63+'T3 NSA'!H70+'T3 NSA'!H75</f>
        <v>2000</v>
      </c>
      <c r="G84" s="726">
        <f>'T3 NSA'!I35+'T3 NSA'!I42+'T3 NSA'!I49+'T3 NSA'!I56+'T3 NSA'!I63+'T3 NSA'!I70+'T3 NSA'!I75</f>
        <v>2000</v>
      </c>
    </row>
    <row r="85" spans="1:22" x14ac:dyDescent="0.3">
      <c r="A85" s="325" t="s">
        <v>122</v>
      </c>
      <c r="B85" s="274"/>
      <c r="C85" s="730">
        <f>'T3 NSA'!E86</f>
        <v>0</v>
      </c>
      <c r="D85" s="731">
        <f>'T3 NSA'!F86</f>
        <v>0</v>
      </c>
      <c r="E85" s="731">
        <f>'T3 NSA'!G86</f>
        <v>0</v>
      </c>
      <c r="F85" s="731">
        <f>'T3 NSA'!H86</f>
        <v>0</v>
      </c>
      <c r="G85" s="726">
        <f>'T3 NSA'!I86</f>
        <v>0</v>
      </c>
    </row>
    <row r="86" spans="1:22" x14ac:dyDescent="0.3">
      <c r="A86" s="325" t="s">
        <v>123</v>
      </c>
      <c r="B86" s="274"/>
      <c r="C86" s="730">
        <f>'T3 NSA'!E97</f>
        <v>0</v>
      </c>
      <c r="D86" s="731">
        <f>'T3 NSA'!F97</f>
        <v>0</v>
      </c>
      <c r="E86" s="731">
        <f>'T3 NSA'!G97</f>
        <v>0</v>
      </c>
      <c r="F86" s="731">
        <f>'T3 NSA'!H97</f>
        <v>0</v>
      </c>
      <c r="G86" s="726">
        <f>'T3 NSA'!I97</f>
        <v>0</v>
      </c>
    </row>
    <row r="87" spans="1:22" x14ac:dyDescent="0.3">
      <c r="A87" s="325" t="s">
        <v>124</v>
      </c>
      <c r="B87" s="274"/>
      <c r="C87" s="730">
        <f>'T3 NSA'!E114</f>
        <v>200</v>
      </c>
      <c r="D87" s="731">
        <f>'T3 NSA'!F114</f>
        <v>-320</v>
      </c>
      <c r="E87" s="731">
        <f>'T3 NSA'!G114</f>
        <v>-2372.8864964999266</v>
      </c>
      <c r="F87" s="731">
        <f>'T3 NSA'!H114</f>
        <v>-4478.6291465834292</v>
      </c>
      <c r="G87" s="726">
        <f>'T3 NSA'!I114</f>
        <v>-6494.2393350933262</v>
      </c>
    </row>
    <row r="88" spans="1:22" x14ac:dyDescent="0.3">
      <c r="A88" s="277" t="s">
        <v>125</v>
      </c>
      <c r="B88" s="278"/>
      <c r="C88" s="730">
        <f>'T3 NSA'!E125+'T3 NSA'!E136+'T3 NSA'!E147+'T3 NSA'!E158</f>
        <v>0</v>
      </c>
      <c r="D88" s="731">
        <f>'T3 NSA'!F125+'T3 NSA'!F136+'T3 NSA'!F147+'T3 NSA'!F158</f>
        <v>0</v>
      </c>
      <c r="E88" s="731">
        <f>'T3 NSA'!G125+'T3 NSA'!G136+'T3 NSA'!G147+'T3 NSA'!G158</f>
        <v>0</v>
      </c>
      <c r="F88" s="731">
        <f>'T3 NSA'!H125+'T3 NSA'!H136+'T3 NSA'!H147+'T3 NSA'!H158</f>
        <v>0</v>
      </c>
      <c r="G88" s="726">
        <f>'T3 NSA'!I125+'T3 NSA'!I136+'T3 NSA'!I147+'T3 NSA'!I158</f>
        <v>0</v>
      </c>
    </row>
    <row r="89" spans="1:22" x14ac:dyDescent="0.3">
      <c r="A89" s="277" t="s">
        <v>126</v>
      </c>
      <c r="B89" s="278"/>
      <c r="C89" s="730">
        <f>'T3 NSA'!E172</f>
        <v>0</v>
      </c>
      <c r="D89" s="731">
        <f>'T3 NSA'!F172</f>
        <v>0</v>
      </c>
      <c r="E89" s="731">
        <f>'T3 NSA'!G172</f>
        <v>0</v>
      </c>
      <c r="F89" s="731">
        <f>'T3 NSA'!H172</f>
        <v>0</v>
      </c>
      <c r="G89" s="726">
        <f>'T3 NSA'!I172</f>
        <v>0</v>
      </c>
    </row>
    <row r="90" spans="1:22" x14ac:dyDescent="0.3">
      <c r="A90" s="325" t="s">
        <v>127</v>
      </c>
      <c r="B90" s="326"/>
      <c r="C90" s="732">
        <f>'T3 NSA'!E165</f>
        <v>0</v>
      </c>
      <c r="D90" s="733">
        <f>'T3 NSA'!F165</f>
        <v>0</v>
      </c>
      <c r="E90" s="733">
        <f>'T3 NSA'!G165</f>
        <v>0</v>
      </c>
      <c r="F90" s="733">
        <f>'T3 NSA'!H165</f>
        <v>0</v>
      </c>
      <c r="G90" s="734">
        <f>'T3 NSA'!I165</f>
        <v>0</v>
      </c>
    </row>
    <row r="91" spans="1:22" x14ac:dyDescent="0.3">
      <c r="A91" s="327" t="s">
        <v>106</v>
      </c>
      <c r="B91" s="328"/>
      <c r="C91" s="588">
        <f>SUM(C81:C90)</f>
        <v>98100</v>
      </c>
      <c r="D91" s="588">
        <f>SUM(D81:D90)</f>
        <v>97480</v>
      </c>
      <c r="E91" s="588">
        <f>SUM(E81:E90)</f>
        <v>97727.113503500077</v>
      </c>
      <c r="F91" s="588">
        <f>SUM(F81:F90)</f>
        <v>97521.370853416563</v>
      </c>
      <c r="G91" s="588">
        <f>SUM(G81:G90)</f>
        <v>95505.760664906673</v>
      </c>
    </row>
    <row r="92" spans="1:22" x14ac:dyDescent="0.3">
      <c r="A92" s="245" t="s">
        <v>111</v>
      </c>
      <c r="B92" s="246"/>
      <c r="C92" s="448">
        <f>'T1 NSA'!K68</f>
        <v>23433.187620045312</v>
      </c>
      <c r="D92" s="448">
        <f>'T1 NSA'!L68</f>
        <v>23901.851372446217</v>
      </c>
      <c r="E92" s="448">
        <f>'T1 NSA'!M68</f>
        <v>24379.888399895142</v>
      </c>
      <c r="F92" s="448">
        <f>'T1 NSA'!N68</f>
        <v>24867.486167893047</v>
      </c>
      <c r="G92" s="448">
        <f>'T1 NSA'!O68</f>
        <v>25364.835891250907</v>
      </c>
    </row>
    <row r="93" spans="1:22" x14ac:dyDescent="0.3">
      <c r="A93" s="245" t="s">
        <v>108</v>
      </c>
      <c r="B93" s="246"/>
      <c r="C93" s="589">
        <f>C91/C92</f>
        <v>4.1863702706874975</v>
      </c>
      <c r="D93" s="589">
        <f t="shared" ref="D93:G93" si="6">D91/D92</f>
        <v>4.078345165863337</v>
      </c>
      <c r="E93" s="589">
        <f t="shared" si="6"/>
        <v>4.0085135707151309</v>
      </c>
      <c r="F93" s="589">
        <f t="shared" si="6"/>
        <v>3.9216417049556274</v>
      </c>
      <c r="G93" s="589">
        <f t="shared" si="6"/>
        <v>3.7652820256506954</v>
      </c>
      <c r="V93" s="508"/>
    </row>
    <row r="94" spans="1:22" x14ac:dyDescent="0.3">
      <c r="A94" s="245" t="s">
        <v>110</v>
      </c>
      <c r="B94" s="246"/>
      <c r="C94" s="781">
        <v>0</v>
      </c>
      <c r="D94" s="781">
        <v>0</v>
      </c>
      <c r="E94" s="781">
        <v>0</v>
      </c>
      <c r="F94" s="781">
        <v>0</v>
      </c>
      <c r="G94" s="780">
        <v>0</v>
      </c>
    </row>
    <row r="95" spans="1:22" ht="10" customHeight="1" x14ac:dyDescent="0.3">
      <c r="A95" s="391"/>
      <c r="B95" s="391"/>
      <c r="C95" s="392"/>
      <c r="D95" s="392"/>
      <c r="E95" s="392"/>
      <c r="F95" s="392"/>
      <c r="G95" s="392"/>
    </row>
    <row r="96" spans="1:22" x14ac:dyDescent="0.3">
      <c r="A96" s="417" t="s">
        <v>109</v>
      </c>
      <c r="B96" s="411"/>
      <c r="C96" s="927">
        <f t="shared" ref="C96:F96" si="7">C93+C94</f>
        <v>4.1863702706874975</v>
      </c>
      <c r="D96" s="927">
        <f t="shared" si="7"/>
        <v>4.078345165863337</v>
      </c>
      <c r="E96" s="927">
        <f t="shared" si="7"/>
        <v>4.0085135707151309</v>
      </c>
      <c r="F96" s="927">
        <f t="shared" si="7"/>
        <v>3.9216417049556274</v>
      </c>
      <c r="G96" s="928">
        <f>G93+G94</f>
        <v>3.7652820256506954</v>
      </c>
    </row>
    <row r="97" spans="1:19" s="416" customFormat="1" x14ac:dyDescent="0.3">
      <c r="A97" s="323"/>
      <c r="B97" s="236"/>
      <c r="C97" s="415"/>
      <c r="D97" s="415"/>
      <c r="E97" s="415"/>
      <c r="F97" s="415"/>
      <c r="G97" s="415"/>
      <c r="H97" s="228"/>
      <c r="I97" s="228"/>
      <c r="J97" s="228"/>
      <c r="K97" s="228"/>
      <c r="L97" s="228"/>
      <c r="M97" s="228"/>
      <c r="N97" s="228"/>
      <c r="O97" s="228"/>
      <c r="P97" s="228"/>
      <c r="Q97" s="228"/>
      <c r="R97" s="228"/>
      <c r="S97" s="228"/>
    </row>
    <row r="98" spans="1:19" s="239" customFormat="1" x14ac:dyDescent="0.3">
      <c r="A98" s="229" t="s">
        <v>55</v>
      </c>
      <c r="B98" s="329"/>
      <c r="C98" s="330"/>
      <c r="D98" s="330"/>
      <c r="E98" s="330"/>
      <c r="F98" s="330"/>
      <c r="G98" s="330"/>
      <c r="H98" s="228"/>
      <c r="I98" s="228"/>
      <c r="J98" s="228"/>
      <c r="K98" s="228"/>
      <c r="L98" s="228"/>
      <c r="M98" s="228"/>
      <c r="N98" s="228"/>
      <c r="O98" s="228"/>
      <c r="P98" s="228"/>
      <c r="Q98" s="228"/>
      <c r="R98" s="228"/>
      <c r="S98" s="228"/>
    </row>
    <row r="99" spans="1:19" s="239" customFormat="1" x14ac:dyDescent="0.3">
      <c r="A99" s="331" t="s">
        <v>146</v>
      </c>
      <c r="B99" s="329"/>
      <c r="C99" s="504"/>
      <c r="D99" s="504"/>
      <c r="E99" s="504"/>
      <c r="F99" s="504"/>
      <c r="G99" s="504"/>
      <c r="H99" s="228"/>
      <c r="I99" s="228"/>
      <c r="J99" s="228"/>
      <c r="K99" s="228"/>
      <c r="L99" s="228"/>
      <c r="M99" s="228"/>
      <c r="N99" s="228"/>
      <c r="O99" s="228"/>
      <c r="P99" s="228"/>
      <c r="Q99" s="228"/>
      <c r="R99" s="228"/>
      <c r="S99" s="228"/>
    </row>
    <row r="100" spans="1:19" s="239" customFormat="1" x14ac:dyDescent="0.3">
      <c r="A100" s="332"/>
      <c r="B100" s="329"/>
      <c r="C100" s="330"/>
      <c r="D100" s="330"/>
      <c r="E100" s="330"/>
      <c r="F100" s="330"/>
      <c r="G100" s="330"/>
      <c r="H100" s="228"/>
      <c r="I100" s="228"/>
      <c r="J100" s="228"/>
      <c r="K100" s="228"/>
      <c r="L100" s="228"/>
      <c r="M100" s="228"/>
      <c r="N100" s="228"/>
      <c r="O100" s="228"/>
      <c r="P100" s="228"/>
      <c r="Q100" s="228"/>
      <c r="R100" s="228"/>
      <c r="S100" s="228"/>
    </row>
    <row r="101" spans="1:19" x14ac:dyDescent="0.3">
      <c r="E101" s="505"/>
      <c r="F101" s="505"/>
      <c r="G101" s="505"/>
    </row>
    <row r="102" spans="1:19" x14ac:dyDescent="0.3">
      <c r="E102" s="512"/>
    </row>
  </sheetData>
  <mergeCells count="4">
    <mergeCell ref="A1:G1"/>
    <mergeCell ref="C5:G5"/>
    <mergeCell ref="A7:B7"/>
    <mergeCell ref="A80:B80"/>
  </mergeCells>
  <printOptions horizontalCentered="1"/>
  <pageMargins left="0.23622047244094491" right="0.23622047244094491"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Information</vt:lpstr>
      <vt:lpstr>T1</vt:lpstr>
      <vt:lpstr>T1 ANSP</vt:lpstr>
      <vt:lpstr>T1 MET</vt:lpstr>
      <vt:lpstr>T1 NSA</vt:lpstr>
      <vt:lpstr>T2</vt:lpstr>
      <vt:lpstr>T2 ANSP</vt:lpstr>
      <vt:lpstr>T2 MET</vt:lpstr>
      <vt:lpstr>T2 NSA</vt:lpstr>
      <vt:lpstr>T3</vt:lpstr>
      <vt:lpstr>T3 ANSP</vt:lpstr>
      <vt:lpstr>T3 MET</vt:lpstr>
      <vt:lpstr>T3 NSA</vt:lpstr>
      <vt:lpstr>T4 </vt:lpstr>
      <vt:lpstr>'T1'!Print_Area</vt:lpstr>
      <vt:lpstr>'T1 ANSP'!Print_Area</vt:lpstr>
      <vt:lpstr>'T1 MET'!Print_Area</vt:lpstr>
      <vt:lpstr>'T1 NSA'!Print_Area</vt:lpstr>
      <vt:lpstr>'T2'!Print_Area</vt:lpstr>
      <vt:lpstr>'T2 ANSP'!Print_Area</vt:lpstr>
      <vt:lpstr>'T2 MET'!Print_Area</vt:lpstr>
      <vt:lpstr>'T2 NSA'!Print_Area</vt:lpstr>
      <vt:lpstr>'T3'!Print_Area</vt:lpstr>
      <vt:lpstr>'T3 ANSP'!Print_Area</vt:lpstr>
      <vt:lpstr>'T3 MET'!Print_Area</vt:lpstr>
      <vt:lpstr>'T3 NSA'!Print_Area</vt:lpstr>
      <vt:lpstr>'T4 '!Print_Area</vt:lpstr>
    </vt:vector>
  </TitlesOfParts>
  <Company>EUROCONTROL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CAPART Cecile</dc:creator>
  <cp:lastModifiedBy>CAPART Cecile (MOVE)</cp:lastModifiedBy>
  <cp:lastPrinted>2019-05-03T12:30:49Z</cp:lastPrinted>
  <dcterms:created xsi:type="dcterms:W3CDTF">2018-01-30T13:18:44Z</dcterms:created>
  <dcterms:modified xsi:type="dcterms:W3CDTF">2019-05-03T12:38:58Z</dcterms:modified>
</cp:coreProperties>
</file>